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6.xml" ContentType="application/vnd.openxmlformats-officedocument.spreadsheetml.comment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Configuración" sheetId="2" state="visible" r:id="rId4"/>
    <sheet name="Flujo mensual" sheetId="3" state="visible" r:id="rId5"/>
    <sheet name="Calculadora IVA" sheetId="4" state="visible" r:id="rId6"/>
    <sheet name="Ejemplo" sheetId="5" state="visible" r:id="rId7"/>
    <sheet name="Ejemplo IV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8" authorId="0">
      <text>
        <r>
          <rPr>
            <sz val="10"/>
            <rFont val="Arial"/>
            <family val="2"/>
          </rPr>
          <t xml:space="preserve">Ventas pagadas en el momento: efectivo, tarjetas, transferencias.</t>
        </r>
      </text>
    </comment>
    <comment ref="B9" authorId="0">
      <text>
        <r>
          <rPr>
            <sz val="10"/>
            <rFont val="Arial"/>
            <family val="2"/>
          </rPr>
          <t xml:space="preserve">Facturas de meses anteriores que tus clientes te pagan este mes.</t>
        </r>
      </text>
    </comment>
    <comment ref="B10" authorId="0">
      <text>
        <r>
          <rPr>
            <sz val="10"/>
            <rFont val="Arial"/>
            <family val="2"/>
          </rPr>
          <t xml:space="preserve">Devoluciones, intereses, ventas de activos, etc.</t>
        </r>
      </text>
    </comment>
    <comment ref="B16" authorId="0">
      <text>
        <r>
          <rPr>
            <sz val="10"/>
            <rFont val="Arial"/>
            <family val="2"/>
          </rPr>
          <t xml:space="preserve">Se paga hasta el día 13 del mes siguiente si es en línea.</t>
        </r>
      </text>
    </comment>
    <comment ref="B27" authorId="0">
      <text>
        <r>
          <rPr>
            <sz val="10"/>
            <rFont val="Arial"/>
            <family val="2"/>
          </rPr>
          <t xml:space="preserve">Viene de la hoja "Calculadora IVA": el IVA de un mes se paga en el F29 del mes siguiente.</t>
        </r>
      </text>
    </comment>
    <comment ref="B28" authorId="0">
      <text>
        <r>
          <rPr>
            <sz val="10"/>
            <rFont val="Arial"/>
            <family val="2"/>
          </rPr>
          <t xml:space="preserve">Pagos provisionales mensuales, retención de honorarios e impuesto único.</t>
        </r>
      </text>
    </comment>
    <comment ref="B29" authorId="0">
      <text>
        <r>
          <rPr>
            <sz val="10"/>
            <rFont val="Arial"/>
            <family val="2"/>
          </rPr>
          <t xml:space="preserve">F22 en abril, contribuciones en abril, junio, septiembre y noviembre, patente en enero y julio.</t>
        </r>
      </text>
    </comment>
    <comment ref="B37" authorId="0">
      <text>
        <r>
          <rPr>
            <sz val="10"/>
            <rFont val="Arial"/>
            <family val="2"/>
          </rPr>
          <t xml:space="preserve">Esta fila suma: es plata que entra.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Arial"/>
            <family val="2"/>
          </rPr>
          <t xml:space="preserve">Si en el F29 del primer mes te quedó remanente de crédito fiscal, escríbelo en la primera columna.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8" authorId="0">
      <text>
        <r>
          <rPr>
            <sz val="10"/>
            <rFont val="Arial"/>
            <family val="2"/>
          </rPr>
          <t xml:space="preserve">Ventas pagadas en el momento: efectivo, tarjetas, transferencias.</t>
        </r>
      </text>
    </comment>
    <comment ref="B9" authorId="0">
      <text>
        <r>
          <rPr>
            <sz val="10"/>
            <rFont val="Arial"/>
            <family val="2"/>
          </rPr>
          <t xml:space="preserve">Facturas de meses anteriores que tus clientes te pagan este mes.</t>
        </r>
      </text>
    </comment>
    <comment ref="B10" authorId="0">
      <text>
        <r>
          <rPr>
            <sz val="10"/>
            <rFont val="Arial"/>
            <family val="2"/>
          </rPr>
          <t xml:space="preserve">Devoluciones, intereses, ventas de activos, etc.</t>
        </r>
      </text>
    </comment>
    <comment ref="B16" authorId="0">
      <text>
        <r>
          <rPr>
            <sz val="10"/>
            <rFont val="Arial"/>
            <family val="2"/>
          </rPr>
          <t xml:space="preserve">Se paga hasta el día 13 del mes siguiente si es en línea.</t>
        </r>
      </text>
    </comment>
    <comment ref="B27" authorId="0">
      <text>
        <r>
          <rPr>
            <sz val="10"/>
            <rFont val="Arial"/>
            <family val="2"/>
          </rPr>
          <t xml:space="preserve">Viene de la hoja "Calculadora IVA": el IVA de un mes se paga en el F29 del mes siguiente.</t>
        </r>
      </text>
    </comment>
    <comment ref="B28" authorId="0">
      <text>
        <r>
          <rPr>
            <sz val="10"/>
            <rFont val="Arial"/>
            <family val="2"/>
          </rPr>
          <t xml:space="preserve">Pagos provisionales mensuales, retención de honorarios e impuesto único.</t>
        </r>
      </text>
    </comment>
    <comment ref="B29" authorId="0">
      <text>
        <r>
          <rPr>
            <sz val="10"/>
            <rFont val="Arial"/>
            <family val="2"/>
          </rPr>
          <t xml:space="preserve">F22 en abril, contribuciones en abril, junio, septiembre y noviembre, patente en enero y julio.</t>
        </r>
      </text>
    </comment>
    <comment ref="B37" authorId="0">
      <text>
        <r>
          <rPr>
            <sz val="10"/>
            <rFont val="Arial"/>
            <family val="2"/>
          </rPr>
          <t xml:space="preserve">Esta fila suma: es plata que entra.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Arial"/>
            <family val="2"/>
          </rPr>
          <t xml:space="preserve">Si en el F29 del primer mes te quedó remanente de crédito fiscal, escríbelo en la primera columna.</t>
        </r>
      </text>
    </comment>
  </commentList>
</comments>
</file>

<file path=xl/sharedStrings.xml><?xml version="1.0" encoding="utf-8"?>
<sst xmlns="http://schemas.openxmlformats.org/spreadsheetml/2006/main" count="131" uniqueCount="84">
  <si>
    <t xml:space="preserve">Plantilla de flujo de caja para pymes</t>
  </si>
  <si>
    <t xml:space="preserve">Por ItSave · itsave.cl</t>
  </si>
  <si>
    <t xml:space="preserve">Cómo usarla</t>
  </si>
  <si>
    <t xml:space="preserve">1. En la hoja "Configuración" escribe el nombre de tu empresa, el mes en que partes y la plata que tienes hoy en el banco.</t>
  </si>
  <si>
    <t xml:space="preserve">2. En "Flujo mensual" anota cada mes lo que entra y lo que sale. Usa lo que efectivamente llegó o salió de tu cuenta, no lo facturado.</t>
  </si>
  <si>
    <t xml:space="preserve">3. Si quieres calcular el IVA a pagar, completa "Calculadora IVA" con tus ventas y compras netas. El resultado pasa solo a la fila del F29 del mes siguiente.</t>
  </si>
  <si>
    <t xml:space="preserve">4. Revisa la fila "Saldo final" y la alerta: si algún mes queda bajo tu caja mínima, ese es el mes que tienes que preparar.</t>
  </si>
  <si>
    <t xml:space="preserve">5. La hoja "Ejemplo" muestra la plantilla completa con datos de una pyme ficticia, para que veas cómo se usa.</t>
  </si>
  <si>
    <t xml:space="preserve">Qué celdas completar</t>
  </si>
  <si>
    <t xml:space="preserve">Celdas amarillas con texto azul: datos que tú completas.</t>
  </si>
  <si>
    <t xml:space="preserve">Celdas en negro: fórmulas que se calculan solas. No es necesario tocarlas.</t>
  </si>
  <si>
    <t xml:space="preserve">Celdas en verde: valores que vienen de otra hoja.</t>
  </si>
  <si>
    <t xml:space="preserve">Supuestos de la plantilla</t>
  </si>
  <si>
    <t xml:space="preserve">IVA: tasa general de 19% (Ley sobre Impuesto a las Ventas y Servicios, DL 825). Puedes cambiarla en "Configuración".</t>
  </si>
  <si>
    <t xml:space="preserve">El IVA de un mes se paga en el F29 del mes siguiente (día 20 si declaras y pagas en línea). La calculadora no considera reajustes del remanente ni otros impuestos del F29: súmalos en "PPM y retenciones".</t>
  </si>
  <si>
    <t xml:space="preserve">Esta plantilla es una herramienta de apoyo y no reemplaza la asesoría de tu contador.</t>
  </si>
  <si>
    <t xml:space="preserve">¿Te cansaste de llenarla a mano?</t>
  </si>
  <si>
    <t xml:space="preserve">ItSave se conecta a tu banco y al SII, clasifica tus movimientos y arma este mismo flujo de caja solo, real y proyectado, en 5 minutos.</t>
  </si>
  <si>
    <t xml:space="preserve">Ver mi flujo de caja automático en itsave.cl/flujo-de-caja</t>
  </si>
  <si>
    <t xml:space="preserve">Configuración</t>
  </si>
  <si>
    <t xml:space="preserve">Nombre de tu empresa</t>
  </si>
  <si>
    <t xml:space="preserve">Mi Empresa SpA</t>
  </si>
  <si>
    <t xml:space="preserve">Aparece en el título del flujo.</t>
  </si>
  <si>
    <t xml:space="preserve">Mes de inicio</t>
  </si>
  <si>
    <t xml:space="preserve">Escribe el primer día del mes en que partes (ej. 01-11-2026).</t>
  </si>
  <si>
    <t xml:space="preserve">Saldo inicial en el banco</t>
  </si>
  <si>
    <t xml:space="preserve">La plata que tienes en todas tus cuentas el primer día del mes de inicio.</t>
  </si>
  <si>
    <t xml:space="preserve">Caja mínima que quieres mantener</t>
  </si>
  <si>
    <t xml:space="preserve">Si el saldo final de un mes queda bajo este monto, la plantilla te avisa.</t>
  </si>
  <si>
    <t xml:space="preserve">Tasa de IVA</t>
  </si>
  <si>
    <t xml:space="preserve">Tasa general en Chile (DL 825).</t>
  </si>
  <si>
    <t xml:space="preserve">IVA a pagar del mes anterior al inicio</t>
  </si>
  <si>
    <t xml:space="preserve">El F29 que pagas en tu primer mes (corresponde al mes anterior).</t>
  </si>
  <si>
    <t xml:space="preserve">Completa las celdas amarillas con lo que entra y sale de tu cuenta cada mes. Pasa el mouse por los conceptos para ver una ayuda.</t>
  </si>
  <si>
    <t xml:space="preserve">Concepto</t>
  </si>
  <si>
    <t xml:space="preserve">Total año</t>
  </si>
  <si>
    <t xml:space="preserve">Saldo inicial del mes</t>
  </si>
  <si>
    <t xml:space="preserve">INGRESOS</t>
  </si>
  <si>
    <t xml:space="preserve">Ventas al contado</t>
  </si>
  <si>
    <t xml:space="preserve">Cobro de facturas a clientes</t>
  </si>
  <si>
    <t xml:space="preserve">Otros ingresos</t>
  </si>
  <si>
    <t xml:space="preserve">Total ingresos</t>
  </si>
  <si>
    <t xml:space="preserve">EGRESOS OPERACIONALES</t>
  </si>
  <si>
    <t xml:space="preserve">Proveedores y mercadería</t>
  </si>
  <si>
    <t xml:space="preserve">Sueldos líquidos</t>
  </si>
  <si>
    <t xml:space="preserve">Previred (cotizaciones)</t>
  </si>
  <si>
    <t xml:space="preserve">Honorarios</t>
  </si>
  <si>
    <t xml:space="preserve">Arriendo</t>
  </si>
  <si>
    <t xml:space="preserve">Servicios básicos (luz, agua, internet)</t>
  </si>
  <si>
    <t xml:space="preserve">Marketing y publicidad</t>
  </si>
  <si>
    <t xml:space="preserve">Software y suscripciones</t>
  </si>
  <si>
    <t xml:space="preserve">Comisiones y gastos bancarios</t>
  </si>
  <si>
    <t xml:space="preserve">Otros gastos</t>
  </si>
  <si>
    <t xml:space="preserve">Total egresos operacionales</t>
  </si>
  <si>
    <t xml:space="preserve">IMPUESTOS</t>
  </si>
  <si>
    <t xml:space="preserve">IVA a pagar (F29)</t>
  </si>
  <si>
    <t xml:space="preserve">PPM y retenciones (F29)</t>
  </si>
  <si>
    <t xml:space="preserve">Renta anual, contribuciones y patente</t>
  </si>
  <si>
    <t xml:space="preserve">Total impuestos</t>
  </si>
  <si>
    <t xml:space="preserve">INVERSIÓN</t>
  </si>
  <si>
    <t xml:space="preserve">Compra de equipos, vehículos o remodelaciones</t>
  </si>
  <si>
    <t xml:space="preserve">Total inversión</t>
  </si>
  <si>
    <t xml:space="preserve">FINANCIAMIENTO</t>
  </si>
  <si>
    <t xml:space="preserve">Créditos recibidos y aportes de socios (+)</t>
  </si>
  <si>
    <t xml:space="preserve">Cuotas de créditos y leasing (−)</t>
  </si>
  <si>
    <t xml:space="preserve">Retiros de socios (−)</t>
  </si>
  <si>
    <t xml:space="preserve">Total financiamiento</t>
  </si>
  <si>
    <t xml:space="preserve">Flujo neto del mes</t>
  </si>
  <si>
    <t xml:space="preserve">Saldo final del mes</t>
  </si>
  <si>
    <t xml:space="preserve">Alerta de caja</t>
  </si>
  <si>
    <t xml:space="preserve">Calculadora de IVA mensual</t>
  </si>
  <si>
    <t xml:space="preserve">El IVA a pagar de cada mes se declara y paga en el F29 del mes siguiente. Montos netos, sin IVA.</t>
  </si>
  <si>
    <t xml:space="preserve">Ventas netas afectas a IVA</t>
  </si>
  <si>
    <t xml:space="preserve">Compras netas afectas a IVA</t>
  </si>
  <si>
    <t xml:space="preserve">IVA débito (de tus ventas)</t>
  </si>
  <si>
    <t xml:space="preserve">IVA crédito (de tus compras)</t>
  </si>
  <si>
    <t xml:space="preserve">Remanente del mes anterior</t>
  </si>
  <si>
    <t xml:space="preserve">IVA a pagar en el F29 del mes siguiente</t>
  </si>
  <si>
    <t xml:space="preserve">Remanente para el mes siguiente</t>
  </si>
  <si>
    <t xml:space="preserve">Supuesto: tasa general de IVA de 19% (DL 825). No considera reajuste del remanente por UTM, IVA de importaciones ni impuestos adicionales.</t>
  </si>
  <si>
    <t xml:space="preserve">Flujo de caja · Pastelería Las Lomas (ejemplo)</t>
  </si>
  <si>
    <t xml:space="preserve">Pastelería ficticia con datos de ejemplo. Usa esta hoja como referencia; tu flujo va en "Flujo mensual".</t>
  </si>
  <si>
    <t xml:space="preserve">Caja mínima del ejemplo: $2.000.000</t>
  </si>
  <si>
    <t xml:space="preserve">Calculadora de IVA mensual (ejemplo)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</si>
</sst>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m\ yyyy"/>
    <numFmt numFmtId="166" formatCode="\$#,##0;[RED]&quot;-$&quot;#,##0;\-"/>
    <numFmt numFmtId="167" formatCode="0%"/>
    <numFmt numFmtId="168" formatCode="mmm\ yyyy"/>
    <numFmt numFmtId="169" formatCode="\$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B1640"/>
      <name val="Arial"/>
      <family val="0"/>
      <charset val="1"/>
    </font>
    <font>
      <b val="true"/>
      <sz val="11"/>
      <color rgb="FF7C3AED"/>
      <name val="Arial"/>
      <family val="0"/>
      <charset val="1"/>
    </font>
    <font>
      <b val="true"/>
      <sz val="13"/>
      <color rgb="FF0B1640"/>
      <name val="Arial"/>
      <family val="0"/>
      <charset val="1"/>
    </font>
    <font>
      <sz val="10.5"/>
      <color rgb="FF47526E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u val="single"/>
      <sz val="11"/>
      <color rgb="FF7C3AED"/>
      <name val="Arial"/>
      <family val="0"/>
      <charset val="1"/>
    </font>
    <font>
      <b val="true"/>
      <sz val="16"/>
      <color rgb="FF0B1640"/>
      <name val="Arial"/>
      <family val="0"/>
      <charset val="1"/>
    </font>
    <font>
      <b val="true"/>
      <sz val="10"/>
      <color rgb="FF0B1640"/>
      <name val="Arial"/>
      <family val="0"/>
      <charset val="1"/>
    </font>
    <font>
      <i val="true"/>
      <sz val="9"/>
      <color rgb="FF7D879C"/>
      <name val="Arial"/>
      <family val="0"/>
      <charset val="1"/>
    </font>
    <font>
      <b val="true"/>
      <sz val="15"/>
      <color rgb="FF0B16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7C3AED"/>
      <name val="Arial"/>
      <family val="0"/>
      <charset val="1"/>
    </font>
    <font>
      <sz val="10"/>
      <color rgb="FF0E1A3D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0B164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DB"/>
        <bgColor rgb="FFFFFFFF"/>
      </patternFill>
    </fill>
    <fill>
      <patternFill patternType="solid">
        <fgColor rgb="FF0B1640"/>
        <bgColor rgb="FF0E1A3D"/>
      </patternFill>
    </fill>
    <fill>
      <patternFill patternType="solid">
        <fgColor rgb="FFF6F2FF"/>
        <bgColor rgb="FFFFFFFF"/>
      </patternFill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7E5F0"/>
      </left>
      <right style="thin">
        <color rgb="FFE7E5F0"/>
      </right>
      <top style="thin">
        <color rgb="FFE7E5F0"/>
      </top>
      <bottom style="thin">
        <color rgb="FFE7E5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1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91C1C"/>
      </font>
      <fill>
        <patternFill>
          <bgColor rgb="FFFEE2E2"/>
        </patternFill>
      </fill>
    </dxf>
    <dxf>
      <font>
        <b val="1"/>
        <color rgb="FF0F8A4A"/>
      </font>
      <fill>
        <patternFill>
          <bgColor rgb="FFE3F9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1640"/>
      <rgbColor rgb="FF808000"/>
      <rgbColor rgb="FF800080"/>
      <rgbColor rgb="FF0F8A4A"/>
      <rgbColor rgb="FFC0C0C0"/>
      <rgbColor rgb="FF878787"/>
      <rgbColor rgb="FFA78BFA"/>
      <rgbColor rgb="FF7C3AED"/>
      <rgbColor rgb="FFFFF8DB"/>
      <rgbColor rgb="FFE3F9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2FF"/>
      <rgbColor rgb="FFE7E5F0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47526E"/>
      <rgbColor rgb="FF7D879C"/>
      <rgbColor rgb="FF0E1A3D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final de cada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7c3aed"/>
            </a:solidFill>
            <a:ln w="28080">
              <a:solidFill>
                <a:srgbClr val="7c3ae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'Flujo mensual'!$C$4:$N$4</c:f>
              <c:strCache>
                <c:ptCount val="12"/>
                <c:pt idx="0">
                  <c:v>Nov 2026</c:v>
                </c:pt>
                <c:pt idx="1">
                  <c:v>Dec 2026</c:v>
                </c:pt>
                <c:pt idx="2">
                  <c:v>Jan 2027</c:v>
                </c:pt>
                <c:pt idx="3">
                  <c:v>Feb 2027</c:v>
                </c:pt>
                <c:pt idx="4">
                  <c:v>Mar 2027</c:v>
                </c:pt>
                <c:pt idx="5">
                  <c:v>Apr 2027</c:v>
                </c:pt>
                <c:pt idx="6">
                  <c:v>May 2027</c:v>
                </c:pt>
                <c:pt idx="7">
                  <c:v>Jun 2027</c:v>
                </c:pt>
                <c:pt idx="8">
                  <c:v>Jul 2027</c:v>
                </c:pt>
                <c:pt idx="9">
                  <c:v>Aug 2027</c:v>
                </c:pt>
                <c:pt idx="10">
                  <c:v>Sep 2027</c:v>
                </c:pt>
                <c:pt idx="11">
                  <c:v>Oct 2027</c:v>
                </c:pt>
              </c:strCache>
            </c:strRef>
          </c:cat>
          <c:val>
            <c:numRef>
              <c:f>'Flujo mensual'!$C$43:$N$43</c:f>
              <c:numCache>
                <c:formatCode>\$#,##0;[RED]"-$"#,##0;\-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311732"/>
        <c:axId val="40614124"/>
      </c:lineChart>
      <c:catAx>
        <c:axId val="331173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614124"/>
        <c:crosses val="autoZero"/>
        <c:auto val="1"/>
        <c:lblAlgn val="ctr"/>
        <c:lblOffset val="100"/>
        <c:noMultiLvlLbl val="0"/>
      </c:catAx>
      <c:valAx>
        <c:axId val="40614124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1173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final de cada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7c3aed"/>
            </a:solidFill>
            <a:ln w="28080">
              <a:solidFill>
                <a:srgbClr val="7c3ae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Ejemplo!$C$4:$N$4</c:f>
              <c:strCache>
                <c:ptCount val="12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  <c:pt idx="6">
                  <c:v>Jul 2026</c:v>
                </c:pt>
                <c:pt idx="7">
                  <c:v>Aug 2026</c:v>
                </c:pt>
                <c:pt idx="8">
                  <c:v>Sep 2026</c:v>
                </c:pt>
                <c:pt idx="9">
                  <c:v>Oct 2026</c:v>
                </c:pt>
                <c:pt idx="10">
                  <c:v>Nov 2026</c:v>
                </c:pt>
                <c:pt idx="11">
                  <c:v>Dec 2026</c:v>
                </c:pt>
              </c:strCache>
            </c:strRef>
          </c:cat>
          <c:val>
            <c:numRef>
              <c:f>Ejemplo!$C$43:$N$43</c:f>
              <c:numCache>
                <c:formatCode>\$#,##0;[RED]"-$"#,##0;\-</c:formatCode>
                <c:ptCount val="12"/>
                <c:pt idx="0">
                  <c:v>3538000</c:v>
                </c:pt>
                <c:pt idx="1">
                  <c:v>3418000</c:v>
                </c:pt>
                <c:pt idx="2">
                  <c:v>3352500</c:v>
                </c:pt>
                <c:pt idx="3">
                  <c:v>2988800</c:v>
                </c:pt>
                <c:pt idx="4">
                  <c:v>1878300</c:v>
                </c:pt>
                <c:pt idx="5">
                  <c:v>2398300</c:v>
                </c:pt>
                <c:pt idx="6">
                  <c:v>2286800</c:v>
                </c:pt>
                <c:pt idx="7">
                  <c:v>2794300</c:v>
                </c:pt>
                <c:pt idx="8">
                  <c:v>3526300</c:v>
                </c:pt>
                <c:pt idx="9">
                  <c:v>3590300</c:v>
                </c:pt>
                <c:pt idx="10">
                  <c:v>4266300</c:v>
                </c:pt>
                <c:pt idx="11">
                  <c:v>5283300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1353745"/>
        <c:axId val="58629205"/>
      </c:lineChart>
      <c:catAx>
        <c:axId val="51353745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629205"/>
        <c:crosses val="autoZero"/>
        <c:auto val="1"/>
        <c:lblAlgn val="ctr"/>
        <c:lblOffset val="100"/>
        <c:noMultiLvlLbl val="0"/>
      </c:catAx>
      <c:valAx>
        <c:axId val="58629205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35374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45</xdr:row>
      <xdr:rowOff>145440</xdr:rowOff>
    </xdr:from>
    <xdr:to>
      <xdr:col>8</xdr:col>
      <xdr:colOff>337680</xdr:colOff>
      <xdr:row>59</xdr:row>
      <xdr:rowOff>178200</xdr:rowOff>
    </xdr:to>
    <xdr:graphicFrame>
      <xdr:nvGraphicFramePr>
        <xdr:cNvPr id="0" name="Chart 1"/>
        <xdr:cNvGraphicFramePr/>
      </xdr:nvGraphicFramePr>
      <xdr:xfrm>
        <a:off x="141120" y="8848800"/>
        <a:ext cx="93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45</xdr:row>
      <xdr:rowOff>145440</xdr:rowOff>
    </xdr:from>
    <xdr:to>
      <xdr:col>8</xdr:col>
      <xdr:colOff>337680</xdr:colOff>
      <xdr:row>59</xdr:row>
      <xdr:rowOff>178200</xdr:rowOff>
    </xdr:to>
    <xdr:graphicFrame>
      <xdr:nvGraphicFramePr>
        <xdr:cNvPr id="1" name="Chart 1"/>
        <xdr:cNvGraphicFramePr/>
      </xdr:nvGraphicFramePr>
      <xdr:xfrm>
        <a:off x="141120" y="8848800"/>
        <a:ext cx="93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tsave.cl/flujo-de-caja?utm_source=plantilla&amp;utm_medium=excel&amp;utm_campaign=plantilla_flujo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4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6" customFormat="false" ht="16.15" hidden="false" customHeight="false" outlineLevel="0" collapsed="false">
      <c r="B6" s="3" t="s">
        <v>2</v>
      </c>
    </row>
    <row r="7" customFormat="false" ht="25.35" hidden="false" customHeight="false" outlineLevel="0" collapsed="false">
      <c r="B7" s="4" t="s">
        <v>3</v>
      </c>
    </row>
    <row r="8" customFormat="false" ht="25.35" hidden="false" customHeight="false" outlineLevel="0" collapsed="false">
      <c r="B8" s="4" t="s">
        <v>4</v>
      </c>
    </row>
    <row r="9" customFormat="false" ht="25.35" hidden="false" customHeight="false" outlineLevel="0" collapsed="false">
      <c r="B9" s="4" t="s">
        <v>5</v>
      </c>
    </row>
    <row r="10" customFormat="false" ht="25.3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3" customFormat="false" ht="16.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5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4" t="s">
        <v>11</v>
      </c>
    </row>
    <row r="18" customFormat="false" ht="16.15" hidden="false" customHeight="false" outlineLevel="0" collapsed="false">
      <c r="B18" s="3" t="s">
        <v>12</v>
      </c>
    </row>
    <row r="19" customFormat="false" ht="25.35" hidden="false" customHeight="false" outlineLevel="0" collapsed="false">
      <c r="B19" s="4" t="s">
        <v>13</v>
      </c>
    </row>
    <row r="20" customFormat="false" ht="25.3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4" t="s">
        <v>15</v>
      </c>
    </row>
    <row r="23" customFormat="false" ht="16.15" hidden="false" customHeight="false" outlineLevel="0" collapsed="false">
      <c r="B23" s="3" t="s">
        <v>16</v>
      </c>
    </row>
    <row r="24" customFormat="false" ht="25.35" hidden="false" customHeight="false" outlineLevel="0" collapsed="false">
      <c r="B24" s="4" t="s">
        <v>17</v>
      </c>
    </row>
    <row r="25" customFormat="false" ht="15" hidden="false" customHeight="false" outlineLevel="0" collapsed="false">
      <c r="B25" s="6" t="s">
        <v>18</v>
      </c>
    </row>
  </sheetData>
  <hyperlinks>
    <hyperlink ref="B25" r:id="rId1" display="Ver mi flujo de caja automático en itsave.cl/flujo-de-caj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22"/>
    <col collapsed="false" customWidth="true" hidden="false" outlineLevel="0" max="4" min="4" style="0" width="60"/>
  </cols>
  <sheetData>
    <row r="2" customFormat="false" ht="19.7" hidden="false" customHeight="false" outlineLevel="0" collapsed="false">
      <c r="B2" s="7" t="s">
        <v>19</v>
      </c>
    </row>
    <row r="4" customFormat="false" ht="15" hidden="false" customHeight="false" outlineLevel="0" collapsed="false">
      <c r="B4" s="8" t="s">
        <v>20</v>
      </c>
      <c r="C4" s="9" t="s">
        <v>21</v>
      </c>
      <c r="D4" s="10" t="s">
        <v>22</v>
      </c>
    </row>
    <row r="5" customFormat="false" ht="15" hidden="false" customHeight="false" outlineLevel="0" collapsed="false">
      <c r="B5" s="8" t="s">
        <v>23</v>
      </c>
      <c r="C5" s="11" t="n">
        <v>46327</v>
      </c>
      <c r="D5" s="10" t="s">
        <v>24</v>
      </c>
    </row>
    <row r="6" customFormat="false" ht="15" hidden="false" customHeight="false" outlineLevel="0" collapsed="false">
      <c r="B6" s="8" t="s">
        <v>25</v>
      </c>
      <c r="C6" s="12" t="n">
        <v>0</v>
      </c>
      <c r="D6" s="10" t="s">
        <v>26</v>
      </c>
    </row>
    <row r="7" customFormat="false" ht="15" hidden="false" customHeight="false" outlineLevel="0" collapsed="false">
      <c r="B7" s="8" t="s">
        <v>27</v>
      </c>
      <c r="C7" s="12" t="n">
        <v>0</v>
      </c>
      <c r="D7" s="10" t="s">
        <v>28</v>
      </c>
    </row>
    <row r="8" customFormat="false" ht="15" hidden="false" customHeight="false" outlineLevel="0" collapsed="false">
      <c r="B8" s="8" t="s">
        <v>29</v>
      </c>
      <c r="C8" s="13" t="n">
        <v>0.19</v>
      </c>
      <c r="D8" s="10" t="s">
        <v>30</v>
      </c>
    </row>
    <row r="9" customFormat="false" ht="15" hidden="false" customHeight="false" outlineLevel="0" collapsed="false">
      <c r="B9" s="8" t="s">
        <v>31</v>
      </c>
      <c r="C9" s="12" t="n">
        <v>0</v>
      </c>
      <c r="D9" s="10" t="s">
        <v>32</v>
      </c>
    </row>
  </sheetData>
  <dataValidations count="1">
    <dataValidation allowBlank="false" error="Escribe la tasa como porcentaje, por ejemplo 19%." errorStyle="stop" operator="between" showDropDown="false" showErrorMessage="true" showInputMessage="false" sqref="C8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C3AED"/>
    <pageSetUpPr fitToPage="true"/>
  </sheetPr>
  <dimension ref="B1:O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15" min="3" style="0" width="14"/>
  </cols>
  <sheetData>
    <row r="1" customFormat="false" ht="18.55" hidden="false" customHeight="false" outlineLevel="0" collapsed="false">
      <c r="B1" s="14" t="str">
        <f aca="false">"Flujo de caja · "&amp;Configuración!$C$4</f>
        <v>Flujo de caja · Mi Empresa SpA</v>
      </c>
    </row>
    <row r="2" customFormat="false" ht="15" hidden="false" customHeight="false" outlineLevel="0" collapsed="false">
      <c r="B2" s="10" t="s">
        <v>33</v>
      </c>
    </row>
    <row r="4" customFormat="false" ht="21.75" hidden="false" customHeight="true" outlineLevel="0" collapsed="false">
      <c r="B4" s="15" t="s">
        <v>34</v>
      </c>
      <c r="C4" s="16" t="n">
        <f aca="false">EDATE(Configuración!$C$5,0)</f>
        <v>46327</v>
      </c>
      <c r="D4" s="16" t="n">
        <f aca="false">EDATE(Configuración!$C$5,1)</f>
        <v>46357</v>
      </c>
      <c r="E4" s="16" t="n">
        <f aca="false">EDATE(Configuración!$C$5,2)</f>
        <v>46388</v>
      </c>
      <c r="F4" s="16" t="n">
        <f aca="false">EDATE(Configuración!$C$5,3)</f>
        <v>46419</v>
      </c>
      <c r="G4" s="16" t="n">
        <f aca="false">EDATE(Configuración!$C$5,4)</f>
        <v>46447</v>
      </c>
      <c r="H4" s="16" t="n">
        <f aca="false">EDATE(Configuración!$C$5,5)</f>
        <v>46478</v>
      </c>
      <c r="I4" s="16" t="n">
        <f aca="false">EDATE(Configuración!$C$5,6)</f>
        <v>46508</v>
      </c>
      <c r="J4" s="16" t="n">
        <f aca="false">EDATE(Configuración!$C$5,7)</f>
        <v>46539</v>
      </c>
      <c r="K4" s="16" t="n">
        <f aca="false">EDATE(Configuración!$C$5,8)</f>
        <v>46569</v>
      </c>
      <c r="L4" s="16" t="n">
        <f aca="false">EDATE(Configuración!$C$5,9)</f>
        <v>46600</v>
      </c>
      <c r="M4" s="16" t="n">
        <f aca="false">EDATE(Configuración!$C$5,10)</f>
        <v>46631</v>
      </c>
      <c r="N4" s="16" t="n">
        <f aca="false">EDATE(Configuración!$C$5,11)</f>
        <v>46661</v>
      </c>
      <c r="O4" s="17" t="s">
        <v>35</v>
      </c>
    </row>
    <row r="5" customFormat="false" ht="15" hidden="false" customHeight="false" outlineLevel="0" collapsed="false">
      <c r="B5" s="8" t="s">
        <v>36</v>
      </c>
      <c r="C5" s="18" t="n">
        <f aca="false">Configuración!$C$6</f>
        <v>0</v>
      </c>
      <c r="D5" s="19" t="n">
        <f aca="false">C43</f>
        <v>0</v>
      </c>
      <c r="E5" s="19" t="n">
        <f aca="false">D43</f>
        <v>0</v>
      </c>
      <c r="F5" s="19" t="n">
        <f aca="false">E43</f>
        <v>0</v>
      </c>
      <c r="G5" s="19" t="n">
        <f aca="false">F43</f>
        <v>0</v>
      </c>
      <c r="H5" s="19" t="n">
        <f aca="false">G43</f>
        <v>0</v>
      </c>
      <c r="I5" s="19" t="n">
        <f aca="false">H43</f>
        <v>0</v>
      </c>
      <c r="J5" s="19" t="n">
        <f aca="false">I43</f>
        <v>0</v>
      </c>
      <c r="K5" s="19" t="n">
        <f aca="false">J43</f>
        <v>0</v>
      </c>
      <c r="L5" s="19" t="n">
        <f aca="false">K43</f>
        <v>0</v>
      </c>
      <c r="M5" s="19" t="n">
        <f aca="false">L43</f>
        <v>0</v>
      </c>
      <c r="N5" s="19" t="n">
        <f aca="false">M43</f>
        <v>0</v>
      </c>
    </row>
    <row r="7" customFormat="false" ht="15" hidden="false" customHeight="false" outlineLevel="0" collapsed="false">
      <c r="B7" s="20" t="s">
        <v>37</v>
      </c>
    </row>
    <row r="8" customFormat="false" ht="15" hidden="false" customHeight="false" outlineLevel="0" collapsed="false">
      <c r="B8" s="21" t="s">
        <v>38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19" t="n">
        <f aca="false">SUM(C8:N8)</f>
        <v>0</v>
      </c>
    </row>
    <row r="9" customFormat="false" ht="15" hidden="false" customHeight="false" outlineLevel="0" collapsed="false">
      <c r="B9" s="21" t="s">
        <v>39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19" t="n">
        <f aca="false">SUM(C9:N9)</f>
        <v>0</v>
      </c>
    </row>
    <row r="10" customFormat="false" ht="15" hidden="false" customHeight="false" outlineLevel="0" collapsed="false">
      <c r="B10" s="21" t="s">
        <v>40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9" t="n">
        <f aca="false">SUM(C10:N10)</f>
        <v>0</v>
      </c>
    </row>
    <row r="11" customFormat="false" ht="15" hidden="false" customHeight="false" outlineLevel="0" collapsed="false">
      <c r="B11" s="23" t="s">
        <v>41</v>
      </c>
      <c r="C11" s="24" t="n">
        <f aca="false">SUM(C8:C10)</f>
        <v>0</v>
      </c>
      <c r="D11" s="24" t="n">
        <f aca="false">SUM(D8:D10)</f>
        <v>0</v>
      </c>
      <c r="E11" s="24" t="n">
        <f aca="false">SUM(E8:E10)</f>
        <v>0</v>
      </c>
      <c r="F11" s="24" t="n">
        <f aca="false">SUM(F8:F10)</f>
        <v>0</v>
      </c>
      <c r="G11" s="24" t="n">
        <f aca="false">SUM(G8:G10)</f>
        <v>0</v>
      </c>
      <c r="H11" s="24" t="n">
        <f aca="false">SUM(H8:H10)</f>
        <v>0</v>
      </c>
      <c r="I11" s="24" t="n">
        <f aca="false">SUM(I8:I10)</f>
        <v>0</v>
      </c>
      <c r="J11" s="24" t="n">
        <f aca="false">SUM(J8:J10)</f>
        <v>0</v>
      </c>
      <c r="K11" s="24" t="n">
        <f aca="false">SUM(K8:K10)</f>
        <v>0</v>
      </c>
      <c r="L11" s="24" t="n">
        <f aca="false">SUM(L8:L10)</f>
        <v>0</v>
      </c>
      <c r="M11" s="24" t="n">
        <f aca="false">SUM(M8:M10)</f>
        <v>0</v>
      </c>
      <c r="N11" s="24" t="n">
        <f aca="false">SUM(N8:N10)</f>
        <v>0</v>
      </c>
      <c r="O11" s="24" t="n">
        <f aca="false">SUM(O8:O10)</f>
        <v>0</v>
      </c>
    </row>
    <row r="13" customFormat="false" ht="15" hidden="false" customHeight="false" outlineLevel="0" collapsed="false">
      <c r="B13" s="20" t="s">
        <v>42</v>
      </c>
    </row>
    <row r="14" customFormat="false" ht="15" hidden="false" customHeight="false" outlineLevel="0" collapsed="false">
      <c r="B14" s="21" t="s">
        <v>43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9" t="n">
        <f aca="false">SUM(C14:N14)</f>
        <v>0</v>
      </c>
    </row>
    <row r="15" customFormat="false" ht="15" hidden="false" customHeight="false" outlineLevel="0" collapsed="false">
      <c r="B15" s="21" t="s">
        <v>44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9" t="n">
        <f aca="false">SUM(C15:N15)</f>
        <v>0</v>
      </c>
    </row>
    <row r="16" customFormat="false" ht="15" hidden="false" customHeight="false" outlineLevel="0" collapsed="false">
      <c r="B16" s="21" t="s">
        <v>45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9" t="n">
        <f aca="false">SUM(C16:N16)</f>
        <v>0</v>
      </c>
    </row>
    <row r="17" customFormat="false" ht="15" hidden="false" customHeight="false" outlineLevel="0" collapsed="false">
      <c r="B17" s="21" t="s">
        <v>46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9" t="n">
        <f aca="false">SUM(C17:N17)</f>
        <v>0</v>
      </c>
    </row>
    <row r="18" customFormat="false" ht="15" hidden="false" customHeight="false" outlineLevel="0" collapsed="false">
      <c r="B18" s="21" t="s">
        <v>47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9" t="n">
        <f aca="false">SUM(C18:N18)</f>
        <v>0</v>
      </c>
    </row>
    <row r="19" customFormat="false" ht="15" hidden="false" customHeight="false" outlineLevel="0" collapsed="false">
      <c r="B19" s="21" t="s">
        <v>48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9" t="n">
        <f aca="false">SUM(C19:N19)</f>
        <v>0</v>
      </c>
    </row>
    <row r="20" customFormat="false" ht="15" hidden="false" customHeight="false" outlineLevel="0" collapsed="false">
      <c r="B20" s="21" t="s">
        <v>49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9" t="n">
        <f aca="false">SUM(C20:N20)</f>
        <v>0</v>
      </c>
    </row>
    <row r="21" customFormat="false" ht="15" hidden="false" customHeight="false" outlineLevel="0" collapsed="false">
      <c r="B21" s="21" t="s">
        <v>50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19" t="n">
        <f aca="false">SUM(C21:N21)</f>
        <v>0</v>
      </c>
    </row>
    <row r="22" customFormat="false" ht="15" hidden="false" customHeight="false" outlineLevel="0" collapsed="false">
      <c r="B22" s="21" t="s">
        <v>51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9" t="n">
        <f aca="false">SUM(C22:N22)</f>
        <v>0</v>
      </c>
    </row>
    <row r="23" customFormat="false" ht="15" hidden="false" customHeight="false" outlineLevel="0" collapsed="false">
      <c r="B23" s="21" t="s">
        <v>52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19" t="n">
        <f aca="false">SUM(C23:N23)</f>
        <v>0</v>
      </c>
    </row>
    <row r="24" customFormat="false" ht="15" hidden="false" customHeight="false" outlineLevel="0" collapsed="false">
      <c r="B24" s="23" t="s">
        <v>53</v>
      </c>
      <c r="C24" s="24" t="n">
        <f aca="false">SUM(C14:C23)</f>
        <v>0</v>
      </c>
      <c r="D24" s="24" t="n">
        <f aca="false">SUM(D14:D23)</f>
        <v>0</v>
      </c>
      <c r="E24" s="24" t="n">
        <f aca="false">SUM(E14:E23)</f>
        <v>0</v>
      </c>
      <c r="F24" s="24" t="n">
        <f aca="false">SUM(F14:F23)</f>
        <v>0</v>
      </c>
      <c r="G24" s="24" t="n">
        <f aca="false">SUM(G14:G23)</f>
        <v>0</v>
      </c>
      <c r="H24" s="24" t="n">
        <f aca="false">SUM(H14:H23)</f>
        <v>0</v>
      </c>
      <c r="I24" s="24" t="n">
        <f aca="false">SUM(I14:I23)</f>
        <v>0</v>
      </c>
      <c r="J24" s="24" t="n">
        <f aca="false">SUM(J14:J23)</f>
        <v>0</v>
      </c>
      <c r="K24" s="24" t="n">
        <f aca="false">SUM(K14:K23)</f>
        <v>0</v>
      </c>
      <c r="L24" s="24" t="n">
        <f aca="false">SUM(L14:L23)</f>
        <v>0</v>
      </c>
      <c r="M24" s="24" t="n">
        <f aca="false">SUM(M14:M23)</f>
        <v>0</v>
      </c>
      <c r="N24" s="24" t="n">
        <f aca="false">SUM(N14:N23)</f>
        <v>0</v>
      </c>
      <c r="O24" s="24" t="n">
        <f aca="false">SUM(O14:O23)</f>
        <v>0</v>
      </c>
    </row>
    <row r="26" customFormat="false" ht="15" hidden="false" customHeight="false" outlineLevel="0" collapsed="false">
      <c r="B26" s="20" t="s">
        <v>54</v>
      </c>
    </row>
    <row r="27" customFormat="false" ht="15" hidden="false" customHeight="false" outlineLevel="0" collapsed="false">
      <c r="B27" s="21" t="s">
        <v>55</v>
      </c>
      <c r="C27" s="25" t="n">
        <f aca="false">Configuración!$C$9</f>
        <v>0</v>
      </c>
      <c r="D27" s="25" t="n">
        <f aca="false">'Calculadora IVA'!C10</f>
        <v>0</v>
      </c>
      <c r="E27" s="25" t="n">
        <f aca="false">'Calculadora IVA'!D10</f>
        <v>0</v>
      </c>
      <c r="F27" s="25" t="n">
        <f aca="false">'Calculadora IVA'!E10</f>
        <v>0</v>
      </c>
      <c r="G27" s="25" t="n">
        <f aca="false">'Calculadora IVA'!F10</f>
        <v>0</v>
      </c>
      <c r="H27" s="25" t="n">
        <f aca="false">'Calculadora IVA'!G10</f>
        <v>0</v>
      </c>
      <c r="I27" s="25" t="n">
        <f aca="false">'Calculadora IVA'!H10</f>
        <v>0</v>
      </c>
      <c r="J27" s="25" t="n">
        <f aca="false">'Calculadora IVA'!I10</f>
        <v>0</v>
      </c>
      <c r="K27" s="25" t="n">
        <f aca="false">'Calculadora IVA'!J10</f>
        <v>0</v>
      </c>
      <c r="L27" s="25" t="n">
        <f aca="false">'Calculadora IVA'!K10</f>
        <v>0</v>
      </c>
      <c r="M27" s="25" t="n">
        <f aca="false">'Calculadora IVA'!L10</f>
        <v>0</v>
      </c>
      <c r="N27" s="25" t="n">
        <f aca="false">'Calculadora IVA'!M10</f>
        <v>0</v>
      </c>
      <c r="O27" s="19" t="n">
        <f aca="false">SUM(C27:N27)</f>
        <v>0</v>
      </c>
    </row>
    <row r="28" customFormat="false" ht="15" hidden="false" customHeight="false" outlineLevel="0" collapsed="false">
      <c r="B28" s="21" t="s">
        <v>56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19" t="n">
        <f aca="false">SUM(C28:N28)</f>
        <v>0</v>
      </c>
    </row>
    <row r="29" customFormat="false" ht="15" hidden="false" customHeight="false" outlineLevel="0" collapsed="false">
      <c r="B29" s="21" t="s">
        <v>57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19" t="n">
        <f aca="false">SUM(C29:N29)</f>
        <v>0</v>
      </c>
    </row>
    <row r="30" customFormat="false" ht="15" hidden="false" customHeight="false" outlineLevel="0" collapsed="false">
      <c r="B30" s="23" t="s">
        <v>58</v>
      </c>
      <c r="C30" s="24" t="n">
        <f aca="false">SUM(C27:C29)</f>
        <v>0</v>
      </c>
      <c r="D30" s="24" t="n">
        <f aca="false">SUM(D27:D29)</f>
        <v>0</v>
      </c>
      <c r="E30" s="24" t="n">
        <f aca="false">SUM(E27:E29)</f>
        <v>0</v>
      </c>
      <c r="F30" s="24" t="n">
        <f aca="false">SUM(F27:F29)</f>
        <v>0</v>
      </c>
      <c r="G30" s="24" t="n">
        <f aca="false">SUM(G27:G29)</f>
        <v>0</v>
      </c>
      <c r="H30" s="24" t="n">
        <f aca="false">SUM(H27:H29)</f>
        <v>0</v>
      </c>
      <c r="I30" s="24" t="n">
        <f aca="false">SUM(I27:I29)</f>
        <v>0</v>
      </c>
      <c r="J30" s="24" t="n">
        <f aca="false">SUM(J27:J29)</f>
        <v>0</v>
      </c>
      <c r="K30" s="24" t="n">
        <f aca="false">SUM(K27:K29)</f>
        <v>0</v>
      </c>
      <c r="L30" s="24" t="n">
        <f aca="false">SUM(L27:L29)</f>
        <v>0</v>
      </c>
      <c r="M30" s="24" t="n">
        <f aca="false">SUM(M27:M29)</f>
        <v>0</v>
      </c>
      <c r="N30" s="24" t="n">
        <f aca="false">SUM(N27:N29)</f>
        <v>0</v>
      </c>
      <c r="O30" s="24" t="n">
        <f aca="false">SUM(O27:O29)</f>
        <v>0</v>
      </c>
    </row>
    <row r="32" customFormat="false" ht="15" hidden="false" customHeight="false" outlineLevel="0" collapsed="false">
      <c r="B32" s="20" t="s">
        <v>59</v>
      </c>
    </row>
    <row r="33" customFormat="false" ht="15" hidden="false" customHeight="false" outlineLevel="0" collapsed="false">
      <c r="B33" s="21" t="s">
        <v>60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19" t="n">
        <f aca="false">SUM(C33:N33)</f>
        <v>0</v>
      </c>
    </row>
    <row r="34" customFormat="false" ht="15" hidden="false" customHeight="false" outlineLevel="0" collapsed="false">
      <c r="B34" s="23" t="s">
        <v>61</v>
      </c>
      <c r="C34" s="24" t="n">
        <f aca="false">SUM(C33:C33)</f>
        <v>0</v>
      </c>
      <c r="D34" s="24" t="n">
        <f aca="false">SUM(D33:D33)</f>
        <v>0</v>
      </c>
      <c r="E34" s="24" t="n">
        <f aca="false">SUM(E33:E33)</f>
        <v>0</v>
      </c>
      <c r="F34" s="24" t="n">
        <f aca="false">SUM(F33:F33)</f>
        <v>0</v>
      </c>
      <c r="G34" s="24" t="n">
        <f aca="false">SUM(G33:G33)</f>
        <v>0</v>
      </c>
      <c r="H34" s="24" t="n">
        <f aca="false">SUM(H33:H33)</f>
        <v>0</v>
      </c>
      <c r="I34" s="24" t="n">
        <f aca="false">SUM(I33:I33)</f>
        <v>0</v>
      </c>
      <c r="J34" s="24" t="n">
        <f aca="false">SUM(J33:J33)</f>
        <v>0</v>
      </c>
      <c r="K34" s="24" t="n">
        <f aca="false">SUM(K33:K33)</f>
        <v>0</v>
      </c>
      <c r="L34" s="24" t="n">
        <f aca="false">SUM(L33:L33)</f>
        <v>0</v>
      </c>
      <c r="M34" s="24" t="n">
        <f aca="false">SUM(M33:M33)</f>
        <v>0</v>
      </c>
      <c r="N34" s="24" t="n">
        <f aca="false">SUM(N33:N33)</f>
        <v>0</v>
      </c>
      <c r="O34" s="24" t="n">
        <f aca="false">SUM(O33:O33)</f>
        <v>0</v>
      </c>
    </row>
    <row r="36" customFormat="false" ht="15" hidden="false" customHeight="false" outlineLevel="0" collapsed="false">
      <c r="B36" s="20" t="s">
        <v>62</v>
      </c>
    </row>
    <row r="37" customFormat="false" ht="15" hidden="false" customHeight="false" outlineLevel="0" collapsed="false">
      <c r="B37" s="21" t="s">
        <v>63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19" t="n">
        <f aca="false">SUM(C37:N37)</f>
        <v>0</v>
      </c>
    </row>
    <row r="38" customFormat="false" ht="15" hidden="false" customHeight="false" outlineLevel="0" collapsed="false">
      <c r="B38" s="21" t="s">
        <v>64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19" t="n">
        <f aca="false">SUM(C38:N38)</f>
        <v>0</v>
      </c>
    </row>
    <row r="39" customFormat="false" ht="15" hidden="false" customHeight="false" outlineLevel="0" collapsed="false">
      <c r="B39" s="21" t="s">
        <v>65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19" t="n">
        <f aca="false">SUM(C39:N39)</f>
        <v>0</v>
      </c>
    </row>
    <row r="40" customFormat="false" ht="15" hidden="false" customHeight="false" outlineLevel="0" collapsed="false">
      <c r="B40" s="23" t="s">
        <v>66</v>
      </c>
      <c r="C40" s="24" t="n">
        <f aca="false">C37-C38-C39</f>
        <v>0</v>
      </c>
      <c r="D40" s="24" t="n">
        <f aca="false">D37-D38-D39</f>
        <v>0</v>
      </c>
      <c r="E40" s="24" t="n">
        <f aca="false">E37-E38-E39</f>
        <v>0</v>
      </c>
      <c r="F40" s="24" t="n">
        <f aca="false">F37-F38-F39</f>
        <v>0</v>
      </c>
      <c r="G40" s="24" t="n">
        <f aca="false">G37-G38-G39</f>
        <v>0</v>
      </c>
      <c r="H40" s="24" t="n">
        <f aca="false">H37-H38-H39</f>
        <v>0</v>
      </c>
      <c r="I40" s="24" t="n">
        <f aca="false">I37-I38-I39</f>
        <v>0</v>
      </c>
      <c r="J40" s="24" t="n">
        <f aca="false">J37-J38-J39</f>
        <v>0</v>
      </c>
      <c r="K40" s="24" t="n">
        <f aca="false">K37-K38-K39</f>
        <v>0</v>
      </c>
      <c r="L40" s="24" t="n">
        <f aca="false">L37-L38-L39</f>
        <v>0</v>
      </c>
      <c r="M40" s="24" t="n">
        <f aca="false">M37-M38-M39</f>
        <v>0</v>
      </c>
      <c r="N40" s="24" t="n">
        <f aca="false">N37-N38-N39</f>
        <v>0</v>
      </c>
      <c r="O40" s="24" t="n">
        <f aca="false">O37-O38-O39</f>
        <v>0</v>
      </c>
    </row>
    <row r="42" customFormat="false" ht="15" hidden="false" customHeight="false" outlineLevel="0" collapsed="false">
      <c r="B42" s="26" t="s">
        <v>67</v>
      </c>
      <c r="C42" s="27" t="n">
        <f aca="false">C11-C24-C30-C34+C40</f>
        <v>0</v>
      </c>
      <c r="D42" s="27" t="n">
        <f aca="false">D11-D24-D30-D34+D40</f>
        <v>0</v>
      </c>
      <c r="E42" s="27" t="n">
        <f aca="false">E11-E24-E30-E34+E40</f>
        <v>0</v>
      </c>
      <c r="F42" s="27" t="n">
        <f aca="false">F11-F24-F30-F34+F40</f>
        <v>0</v>
      </c>
      <c r="G42" s="27" t="n">
        <f aca="false">G11-G24-G30-G34+G40</f>
        <v>0</v>
      </c>
      <c r="H42" s="27" t="n">
        <f aca="false">H11-H24-H30-H34+H40</f>
        <v>0</v>
      </c>
      <c r="I42" s="27" t="n">
        <f aca="false">I11-I24-I30-I34+I40</f>
        <v>0</v>
      </c>
      <c r="J42" s="27" t="n">
        <f aca="false">J11-J24-J30-J34+J40</f>
        <v>0</v>
      </c>
      <c r="K42" s="27" t="n">
        <f aca="false">K11-K24-K30-K34+K40</f>
        <v>0</v>
      </c>
      <c r="L42" s="27" t="n">
        <f aca="false">L11-L24-L30-L34+L40</f>
        <v>0</v>
      </c>
      <c r="M42" s="27" t="n">
        <f aca="false">M11-M24-M30-M34+M40</f>
        <v>0</v>
      </c>
      <c r="N42" s="27" t="n">
        <f aca="false">N11-N24-N30-N34+N40</f>
        <v>0</v>
      </c>
      <c r="O42" s="27" t="n">
        <f aca="false">O11-O24-O30-O34+O40</f>
        <v>0</v>
      </c>
    </row>
    <row r="43" customFormat="false" ht="15" hidden="false" customHeight="false" outlineLevel="0" collapsed="false">
      <c r="B43" s="28" t="s">
        <v>68</v>
      </c>
      <c r="C43" s="29" t="n">
        <f aca="false">C5+C42</f>
        <v>0</v>
      </c>
      <c r="D43" s="29" t="n">
        <f aca="false">D5+D42</f>
        <v>0</v>
      </c>
      <c r="E43" s="29" t="n">
        <f aca="false">E5+E42</f>
        <v>0</v>
      </c>
      <c r="F43" s="29" t="n">
        <f aca="false">F5+F42</f>
        <v>0</v>
      </c>
      <c r="G43" s="29" t="n">
        <f aca="false">G5+G42</f>
        <v>0</v>
      </c>
      <c r="H43" s="29" t="n">
        <f aca="false">H5+H42</f>
        <v>0</v>
      </c>
      <c r="I43" s="29" t="n">
        <f aca="false">I5+I42</f>
        <v>0</v>
      </c>
      <c r="J43" s="29" t="n">
        <f aca="false">J5+J42</f>
        <v>0</v>
      </c>
      <c r="K43" s="29" t="n">
        <f aca="false">K5+K42</f>
        <v>0</v>
      </c>
      <c r="L43" s="29" t="n">
        <f aca="false">L5+L42</f>
        <v>0</v>
      </c>
      <c r="M43" s="29" t="n">
        <f aca="false">M5+M42</f>
        <v>0</v>
      </c>
      <c r="N43" s="29" t="n">
        <f aca="false">N5+N42</f>
        <v>0</v>
      </c>
      <c r="O43" s="30"/>
    </row>
    <row r="44" customFormat="false" ht="15" hidden="false" customHeight="false" outlineLevel="0" collapsed="false">
      <c r="B44" s="8" t="s">
        <v>69</v>
      </c>
      <c r="C44" s="31" t="str">
        <f aca="false">IF(C43&lt;Configuración!$C$7,"Revisar","OK")</f>
        <v>OK</v>
      </c>
      <c r="D44" s="31" t="str">
        <f aca="false">IF(D43&lt;Configuración!$C$7,"Revisar","OK")</f>
        <v>OK</v>
      </c>
      <c r="E44" s="31" t="str">
        <f aca="false">IF(E43&lt;Configuración!$C$7,"Revisar","OK")</f>
        <v>OK</v>
      </c>
      <c r="F44" s="31" t="str">
        <f aca="false">IF(F43&lt;Configuración!$C$7,"Revisar","OK")</f>
        <v>OK</v>
      </c>
      <c r="G44" s="31" t="str">
        <f aca="false">IF(G43&lt;Configuración!$C$7,"Revisar","OK")</f>
        <v>OK</v>
      </c>
      <c r="H44" s="31" t="str">
        <f aca="false">IF(H43&lt;Configuración!$C$7,"Revisar","OK")</f>
        <v>OK</v>
      </c>
      <c r="I44" s="31" t="str">
        <f aca="false">IF(I43&lt;Configuración!$C$7,"Revisar","OK")</f>
        <v>OK</v>
      </c>
      <c r="J44" s="31" t="str">
        <f aca="false">IF(J43&lt;Configuración!$C$7,"Revisar","OK")</f>
        <v>OK</v>
      </c>
      <c r="K44" s="31" t="str">
        <f aca="false">IF(K43&lt;Configuración!$C$7,"Revisar","OK")</f>
        <v>OK</v>
      </c>
      <c r="L44" s="31" t="str">
        <f aca="false">IF(L43&lt;Configuración!$C$7,"Revisar","OK")</f>
        <v>OK</v>
      </c>
      <c r="M44" s="31" t="str">
        <f aca="false">IF(M43&lt;Configuración!$C$7,"Revisar","OK")</f>
        <v>OK</v>
      </c>
      <c r="N44" s="31" t="str">
        <f aca="false">IF(N43&lt;Configuración!$C$7,"Revisar","OK")</f>
        <v>OK</v>
      </c>
    </row>
  </sheetData>
  <conditionalFormatting sqref="C44:N44">
    <cfRule type="expression" priority="2" aboveAverage="0" equalAverage="0" bottom="0" percent="0" rank="0" text="" dxfId="0">
      <formula>C44="Revisar"</formula>
    </cfRule>
    <cfRule type="expression" priority="3" aboveAverage="0" equalAverage="0" bottom="0" percent="0" rank="0" text="" dxfId="1">
      <formula>C44="OK"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N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14" min="3" style="0" width="14"/>
  </cols>
  <sheetData>
    <row r="1" customFormat="false" ht="18.55" hidden="false" customHeight="false" outlineLevel="0" collapsed="false">
      <c r="B1" s="14" t="s">
        <v>70</v>
      </c>
    </row>
    <row r="2" customFormat="false" ht="15" hidden="false" customHeight="false" outlineLevel="0" collapsed="false">
      <c r="B2" s="10" t="s">
        <v>71</v>
      </c>
    </row>
    <row r="4" customFormat="false" ht="15" hidden="false" customHeight="false" outlineLevel="0" collapsed="false">
      <c r="B4" s="32" t="s">
        <v>34</v>
      </c>
      <c r="C4" s="33" t="n">
        <f aca="false">EDATE(Configuración!$C$5,0)</f>
        <v>46327</v>
      </c>
      <c r="D4" s="33" t="n">
        <f aca="false">EDATE(Configuración!$C$5,1)</f>
        <v>46357</v>
      </c>
      <c r="E4" s="33" t="n">
        <f aca="false">EDATE(Configuración!$C$5,2)</f>
        <v>46388</v>
      </c>
      <c r="F4" s="33" t="n">
        <f aca="false">EDATE(Configuración!$C$5,3)</f>
        <v>46419</v>
      </c>
      <c r="G4" s="33" t="n">
        <f aca="false">EDATE(Configuración!$C$5,4)</f>
        <v>46447</v>
      </c>
      <c r="H4" s="33" t="n">
        <f aca="false">EDATE(Configuración!$C$5,5)</f>
        <v>46478</v>
      </c>
      <c r="I4" s="33" t="n">
        <f aca="false">EDATE(Configuración!$C$5,6)</f>
        <v>46508</v>
      </c>
      <c r="J4" s="33" t="n">
        <f aca="false">EDATE(Configuración!$C$5,7)</f>
        <v>46539</v>
      </c>
      <c r="K4" s="33" t="n">
        <f aca="false">EDATE(Configuración!$C$5,8)</f>
        <v>46569</v>
      </c>
      <c r="L4" s="33" t="n">
        <f aca="false">EDATE(Configuración!$C$5,9)</f>
        <v>46600</v>
      </c>
      <c r="M4" s="33" t="n">
        <f aca="false">EDATE(Configuración!$C$5,10)</f>
        <v>46631</v>
      </c>
      <c r="N4" s="33" t="n">
        <f aca="false">EDATE(Configuración!$C$5,11)</f>
        <v>46661</v>
      </c>
    </row>
    <row r="5" customFormat="false" ht="15" hidden="false" customHeight="false" outlineLevel="0" collapsed="false">
      <c r="B5" s="21" t="s">
        <v>72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customFormat="false" ht="15" hidden="false" customHeight="false" outlineLevel="0" collapsed="false">
      <c r="B6" s="21" t="s">
        <v>73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customFormat="false" ht="15" hidden="false" customHeight="false" outlineLevel="0" collapsed="false">
      <c r="B7" s="21" t="s">
        <v>74</v>
      </c>
      <c r="C7" s="34" t="n">
        <f aca="false">ROUND(C5*Configuración!$C$8,0)</f>
        <v>0</v>
      </c>
      <c r="D7" s="34" t="n">
        <f aca="false">ROUND(D5*Configuración!$C$8,0)</f>
        <v>0</v>
      </c>
      <c r="E7" s="34" t="n">
        <f aca="false">ROUND(E5*Configuración!$C$8,0)</f>
        <v>0</v>
      </c>
      <c r="F7" s="34" t="n">
        <f aca="false">ROUND(F5*Configuración!$C$8,0)</f>
        <v>0</v>
      </c>
      <c r="G7" s="34" t="n">
        <f aca="false">ROUND(G5*Configuración!$C$8,0)</f>
        <v>0</v>
      </c>
      <c r="H7" s="34" t="n">
        <f aca="false">ROUND(H5*Configuración!$C$8,0)</f>
        <v>0</v>
      </c>
      <c r="I7" s="34" t="n">
        <f aca="false">ROUND(I5*Configuración!$C$8,0)</f>
        <v>0</v>
      </c>
      <c r="J7" s="34" t="n">
        <f aca="false">ROUND(J5*Configuración!$C$8,0)</f>
        <v>0</v>
      </c>
      <c r="K7" s="34" t="n">
        <f aca="false">ROUND(K5*Configuración!$C$8,0)</f>
        <v>0</v>
      </c>
      <c r="L7" s="34" t="n">
        <f aca="false">ROUND(L5*Configuración!$C$8,0)</f>
        <v>0</v>
      </c>
      <c r="M7" s="34" t="n">
        <f aca="false">ROUND(M5*Configuración!$C$8,0)</f>
        <v>0</v>
      </c>
      <c r="N7" s="34" t="n">
        <f aca="false">ROUND(N5*Configuración!$C$8,0)</f>
        <v>0</v>
      </c>
    </row>
    <row r="8" customFormat="false" ht="15" hidden="false" customHeight="false" outlineLevel="0" collapsed="false">
      <c r="B8" s="21" t="s">
        <v>75</v>
      </c>
      <c r="C8" s="34" t="n">
        <f aca="false">ROUND(C6*Configuración!$C$8,0)</f>
        <v>0</v>
      </c>
      <c r="D8" s="34" t="n">
        <f aca="false">ROUND(D6*Configuración!$C$8,0)</f>
        <v>0</v>
      </c>
      <c r="E8" s="34" t="n">
        <f aca="false">ROUND(E6*Configuración!$C$8,0)</f>
        <v>0</v>
      </c>
      <c r="F8" s="34" t="n">
        <f aca="false">ROUND(F6*Configuración!$C$8,0)</f>
        <v>0</v>
      </c>
      <c r="G8" s="34" t="n">
        <f aca="false">ROUND(G6*Configuración!$C$8,0)</f>
        <v>0</v>
      </c>
      <c r="H8" s="34" t="n">
        <f aca="false">ROUND(H6*Configuración!$C$8,0)</f>
        <v>0</v>
      </c>
      <c r="I8" s="34" t="n">
        <f aca="false">ROUND(I6*Configuración!$C$8,0)</f>
        <v>0</v>
      </c>
      <c r="J8" s="34" t="n">
        <f aca="false">ROUND(J6*Configuración!$C$8,0)</f>
        <v>0</v>
      </c>
      <c r="K8" s="34" t="n">
        <f aca="false">ROUND(K6*Configuración!$C$8,0)</f>
        <v>0</v>
      </c>
      <c r="L8" s="34" t="n">
        <f aca="false">ROUND(L6*Configuración!$C$8,0)</f>
        <v>0</v>
      </c>
      <c r="M8" s="34" t="n">
        <f aca="false">ROUND(M6*Configuración!$C$8,0)</f>
        <v>0</v>
      </c>
      <c r="N8" s="34" t="n">
        <f aca="false">ROUND(N6*Configuración!$C$8,0)</f>
        <v>0</v>
      </c>
    </row>
    <row r="9" customFormat="false" ht="15" hidden="false" customHeight="false" outlineLevel="0" collapsed="false">
      <c r="B9" s="21" t="s">
        <v>76</v>
      </c>
      <c r="C9" s="22" t="n">
        <v>0</v>
      </c>
      <c r="D9" s="34" t="n">
        <f aca="false">C11</f>
        <v>0</v>
      </c>
      <c r="E9" s="34" t="n">
        <f aca="false">D11</f>
        <v>0</v>
      </c>
      <c r="F9" s="34" t="n">
        <f aca="false">E11</f>
        <v>0</v>
      </c>
      <c r="G9" s="34" t="n">
        <f aca="false">F11</f>
        <v>0</v>
      </c>
      <c r="H9" s="34" t="n">
        <f aca="false">G11</f>
        <v>0</v>
      </c>
      <c r="I9" s="34" t="n">
        <f aca="false">H11</f>
        <v>0</v>
      </c>
      <c r="J9" s="34" t="n">
        <f aca="false">I11</f>
        <v>0</v>
      </c>
      <c r="K9" s="34" t="n">
        <f aca="false">J11</f>
        <v>0</v>
      </c>
      <c r="L9" s="34" t="n">
        <f aca="false">K11</f>
        <v>0</v>
      </c>
      <c r="M9" s="34" t="n">
        <f aca="false">L11</f>
        <v>0</v>
      </c>
      <c r="N9" s="34" t="n">
        <f aca="false">M11</f>
        <v>0</v>
      </c>
    </row>
    <row r="10" customFormat="false" ht="15" hidden="false" customHeight="false" outlineLevel="0" collapsed="false">
      <c r="B10" s="8" t="s">
        <v>77</v>
      </c>
      <c r="C10" s="24" t="n">
        <f aca="false">MAX(0,C7-C8-C9)</f>
        <v>0</v>
      </c>
      <c r="D10" s="24" t="n">
        <f aca="false">MAX(0,D7-D8-D9)</f>
        <v>0</v>
      </c>
      <c r="E10" s="24" t="n">
        <f aca="false">MAX(0,E7-E8-E9)</f>
        <v>0</v>
      </c>
      <c r="F10" s="24" t="n">
        <f aca="false">MAX(0,F7-F8-F9)</f>
        <v>0</v>
      </c>
      <c r="G10" s="24" t="n">
        <f aca="false">MAX(0,G7-G8-G9)</f>
        <v>0</v>
      </c>
      <c r="H10" s="24" t="n">
        <f aca="false">MAX(0,H7-H8-H9)</f>
        <v>0</v>
      </c>
      <c r="I10" s="24" t="n">
        <f aca="false">MAX(0,I7-I8-I9)</f>
        <v>0</v>
      </c>
      <c r="J10" s="24" t="n">
        <f aca="false">MAX(0,J7-J8-J9)</f>
        <v>0</v>
      </c>
      <c r="K10" s="24" t="n">
        <f aca="false">MAX(0,K7-K8-K9)</f>
        <v>0</v>
      </c>
      <c r="L10" s="24" t="n">
        <f aca="false">MAX(0,L7-L8-L9)</f>
        <v>0</v>
      </c>
      <c r="M10" s="24" t="n">
        <f aca="false">MAX(0,M7-M8-M9)</f>
        <v>0</v>
      </c>
      <c r="N10" s="24" t="n">
        <f aca="false">MAX(0,N7-N8-N9)</f>
        <v>0</v>
      </c>
    </row>
    <row r="11" customFormat="false" ht="15" hidden="false" customHeight="false" outlineLevel="0" collapsed="false">
      <c r="B11" s="21" t="s">
        <v>78</v>
      </c>
      <c r="C11" s="34" t="n">
        <f aca="false">MAX(0,C8+C9-C7)</f>
        <v>0</v>
      </c>
      <c r="D11" s="34" t="n">
        <f aca="false">MAX(0,D8+D9-D7)</f>
        <v>0</v>
      </c>
      <c r="E11" s="34" t="n">
        <f aca="false">MAX(0,E8+E9-E7)</f>
        <v>0</v>
      </c>
      <c r="F11" s="34" t="n">
        <f aca="false">MAX(0,F8+F9-F7)</f>
        <v>0</v>
      </c>
      <c r="G11" s="34" t="n">
        <f aca="false">MAX(0,G8+G9-G7)</f>
        <v>0</v>
      </c>
      <c r="H11" s="34" t="n">
        <f aca="false">MAX(0,H8+H9-H7)</f>
        <v>0</v>
      </c>
      <c r="I11" s="34" t="n">
        <f aca="false">MAX(0,I8+I9-I7)</f>
        <v>0</v>
      </c>
      <c r="J11" s="34" t="n">
        <f aca="false">MAX(0,J8+J9-J7)</f>
        <v>0</v>
      </c>
      <c r="K11" s="34" t="n">
        <f aca="false">MAX(0,K8+K9-K7)</f>
        <v>0</v>
      </c>
      <c r="L11" s="34" t="n">
        <f aca="false">MAX(0,L8+L9-L7)</f>
        <v>0</v>
      </c>
      <c r="M11" s="34" t="n">
        <f aca="false">MAX(0,M8+M9-M7)</f>
        <v>0</v>
      </c>
      <c r="N11" s="34" t="n">
        <f aca="false">MAX(0,N8+N9-N7)</f>
        <v>0</v>
      </c>
    </row>
    <row r="13" customFormat="false" ht="15" hidden="false" customHeight="false" outlineLevel="0" collapsed="false">
      <c r="B13" s="10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78BFA"/>
    <pageSetUpPr fitToPage="true"/>
  </sheetPr>
  <dimension ref="B1:O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15" min="3" style="0" width="14"/>
  </cols>
  <sheetData>
    <row r="1" customFormat="false" ht="18.55" hidden="false" customHeight="false" outlineLevel="0" collapsed="false">
      <c r="B1" s="14" t="s">
        <v>80</v>
      </c>
    </row>
    <row r="2" customFormat="false" ht="15" hidden="false" customHeight="false" outlineLevel="0" collapsed="false">
      <c r="B2" s="10" t="s">
        <v>81</v>
      </c>
    </row>
    <row r="4" customFormat="false" ht="21.75" hidden="false" customHeight="true" outlineLevel="0" collapsed="false">
      <c r="B4" s="15" t="s">
        <v>34</v>
      </c>
      <c r="C4" s="16" t="n">
        <f aca="false">EDATE(DATE(2026,1,1),0)</f>
        <v>46023</v>
      </c>
      <c r="D4" s="16" t="n">
        <f aca="false">EDATE(DATE(2026,1,1),1)</f>
        <v>46054</v>
      </c>
      <c r="E4" s="16" t="n">
        <f aca="false">EDATE(DATE(2026,1,1),2)</f>
        <v>46082</v>
      </c>
      <c r="F4" s="16" t="n">
        <f aca="false">EDATE(DATE(2026,1,1),3)</f>
        <v>46113</v>
      </c>
      <c r="G4" s="16" t="n">
        <f aca="false">EDATE(DATE(2026,1,1),4)</f>
        <v>46143</v>
      </c>
      <c r="H4" s="16" t="n">
        <f aca="false">EDATE(DATE(2026,1,1),5)</f>
        <v>46174</v>
      </c>
      <c r="I4" s="16" t="n">
        <f aca="false">EDATE(DATE(2026,1,1),6)</f>
        <v>46204</v>
      </c>
      <c r="J4" s="16" t="n">
        <f aca="false">EDATE(DATE(2026,1,1),7)</f>
        <v>46235</v>
      </c>
      <c r="K4" s="16" t="n">
        <f aca="false">EDATE(DATE(2026,1,1),8)</f>
        <v>46266</v>
      </c>
      <c r="L4" s="16" t="n">
        <f aca="false">EDATE(DATE(2026,1,1),9)</f>
        <v>46296</v>
      </c>
      <c r="M4" s="16" t="n">
        <f aca="false">EDATE(DATE(2026,1,1),10)</f>
        <v>46327</v>
      </c>
      <c r="N4" s="16" t="n">
        <f aca="false">EDATE(DATE(2026,1,1),11)</f>
        <v>46357</v>
      </c>
      <c r="O4" s="17" t="s">
        <v>35</v>
      </c>
    </row>
    <row r="5" customFormat="false" ht="15" hidden="false" customHeight="false" outlineLevel="0" collapsed="false">
      <c r="B5" s="8" t="s">
        <v>36</v>
      </c>
      <c r="C5" s="35" t="n">
        <v>3200000</v>
      </c>
      <c r="D5" s="19" t="n">
        <f aca="false">C43</f>
        <v>3538000</v>
      </c>
      <c r="E5" s="19" t="n">
        <f aca="false">D43</f>
        <v>3418000</v>
      </c>
      <c r="F5" s="19" t="n">
        <f aca="false">E43</f>
        <v>3352500</v>
      </c>
      <c r="G5" s="19" t="n">
        <f aca="false">F43</f>
        <v>2988800</v>
      </c>
      <c r="H5" s="19" t="n">
        <f aca="false">G43</f>
        <v>1878300</v>
      </c>
      <c r="I5" s="19" t="n">
        <f aca="false">H43</f>
        <v>2398300</v>
      </c>
      <c r="J5" s="19" t="n">
        <f aca="false">I43</f>
        <v>2286800</v>
      </c>
      <c r="K5" s="19" t="n">
        <f aca="false">J43</f>
        <v>2794300</v>
      </c>
      <c r="L5" s="19" t="n">
        <f aca="false">K43</f>
        <v>3526300</v>
      </c>
      <c r="M5" s="19" t="n">
        <f aca="false">L43</f>
        <v>3590300</v>
      </c>
      <c r="N5" s="19" t="n">
        <f aca="false">M43</f>
        <v>4266300</v>
      </c>
    </row>
    <row r="7" customFormat="false" ht="15" hidden="false" customHeight="false" outlineLevel="0" collapsed="false">
      <c r="B7" s="20" t="s">
        <v>37</v>
      </c>
    </row>
    <row r="8" customFormat="false" ht="15" hidden="false" customHeight="false" outlineLevel="0" collapsed="false">
      <c r="B8" s="21" t="s">
        <v>38</v>
      </c>
      <c r="C8" s="22" t="n">
        <v>3100000</v>
      </c>
      <c r="D8" s="22" t="n">
        <v>2900000</v>
      </c>
      <c r="E8" s="22" t="n">
        <v>3300000</v>
      </c>
      <c r="F8" s="22" t="n">
        <v>3150000</v>
      </c>
      <c r="G8" s="22" t="n">
        <v>3600000</v>
      </c>
      <c r="H8" s="22" t="n">
        <v>3400000</v>
      </c>
      <c r="I8" s="22" t="n">
        <v>3250000</v>
      </c>
      <c r="J8" s="22" t="n">
        <v>3500000</v>
      </c>
      <c r="K8" s="22" t="n">
        <v>3800000</v>
      </c>
      <c r="L8" s="22" t="n">
        <v>3300000</v>
      </c>
      <c r="M8" s="22" t="n">
        <v>3700000</v>
      </c>
      <c r="N8" s="22" t="n">
        <v>4600000</v>
      </c>
      <c r="O8" s="19" t="n">
        <f aca="false">SUM(C8:N8)</f>
        <v>41600000</v>
      </c>
    </row>
    <row r="9" customFormat="false" ht="15" hidden="false" customHeight="false" outlineLevel="0" collapsed="false">
      <c r="B9" s="21" t="s">
        <v>39</v>
      </c>
      <c r="C9" s="22" t="n">
        <v>4800000</v>
      </c>
      <c r="D9" s="22" t="n">
        <v>5100000</v>
      </c>
      <c r="E9" s="22" t="n">
        <v>4600000</v>
      </c>
      <c r="F9" s="22" t="n">
        <v>5300000</v>
      </c>
      <c r="G9" s="22" t="n">
        <v>4900000</v>
      </c>
      <c r="H9" s="22" t="n">
        <v>5200000</v>
      </c>
      <c r="I9" s="22" t="n">
        <v>5000000</v>
      </c>
      <c r="J9" s="22" t="n">
        <v>5400000</v>
      </c>
      <c r="K9" s="22" t="n">
        <v>5600000</v>
      </c>
      <c r="L9" s="22" t="n">
        <v>5100000</v>
      </c>
      <c r="M9" s="22" t="n">
        <v>5500000</v>
      </c>
      <c r="N9" s="22" t="n">
        <v>6200000</v>
      </c>
      <c r="O9" s="19" t="n">
        <f aca="false">SUM(C9:N9)</f>
        <v>62700000</v>
      </c>
    </row>
    <row r="10" customFormat="false" ht="15" hidden="false" customHeight="false" outlineLevel="0" collapsed="false">
      <c r="B10" s="21" t="s">
        <v>40</v>
      </c>
      <c r="C10" s="22" t="n">
        <v>0</v>
      </c>
      <c r="D10" s="22" t="n">
        <v>0</v>
      </c>
      <c r="E10" s="22" t="n">
        <v>120000</v>
      </c>
      <c r="F10" s="22" t="n">
        <v>0</v>
      </c>
      <c r="G10" s="22" t="n">
        <v>0</v>
      </c>
      <c r="H10" s="22" t="n">
        <v>0</v>
      </c>
      <c r="I10" s="22" t="n">
        <v>0</v>
      </c>
      <c r="J10" s="22" t="n">
        <v>0</v>
      </c>
      <c r="K10" s="22" t="n">
        <v>90000</v>
      </c>
      <c r="L10" s="22" t="n">
        <v>0</v>
      </c>
      <c r="M10" s="22" t="n">
        <v>0</v>
      </c>
      <c r="N10" s="22" t="n">
        <v>0</v>
      </c>
      <c r="O10" s="19" t="n">
        <f aca="false">SUM(C10:N10)</f>
        <v>210000</v>
      </c>
    </row>
    <row r="11" customFormat="false" ht="15" hidden="false" customHeight="false" outlineLevel="0" collapsed="false">
      <c r="B11" s="23" t="s">
        <v>41</v>
      </c>
      <c r="C11" s="24" t="n">
        <f aca="false">SUM(C8:C10)</f>
        <v>7900000</v>
      </c>
      <c r="D11" s="24" t="n">
        <f aca="false">SUM(D8:D10)</f>
        <v>8000000</v>
      </c>
      <c r="E11" s="24" t="n">
        <f aca="false">SUM(E8:E10)</f>
        <v>8020000</v>
      </c>
      <c r="F11" s="24" t="n">
        <f aca="false">SUM(F8:F10)</f>
        <v>8450000</v>
      </c>
      <c r="G11" s="24" t="n">
        <f aca="false">SUM(G8:G10)</f>
        <v>8500000</v>
      </c>
      <c r="H11" s="24" t="n">
        <f aca="false">SUM(H8:H10)</f>
        <v>8600000</v>
      </c>
      <c r="I11" s="24" t="n">
        <f aca="false">SUM(I8:I10)</f>
        <v>8250000</v>
      </c>
      <c r="J11" s="24" t="n">
        <f aca="false">SUM(J8:J10)</f>
        <v>8900000</v>
      </c>
      <c r="K11" s="24" t="n">
        <f aca="false">SUM(K8:K10)</f>
        <v>9490000</v>
      </c>
      <c r="L11" s="24" t="n">
        <f aca="false">SUM(L8:L10)</f>
        <v>8400000</v>
      </c>
      <c r="M11" s="24" t="n">
        <f aca="false">SUM(M8:M10)</f>
        <v>9200000</v>
      </c>
      <c r="N11" s="24" t="n">
        <f aca="false">SUM(N8:N10)</f>
        <v>10800000</v>
      </c>
      <c r="O11" s="24" t="n">
        <f aca="false">SUM(O8:O10)</f>
        <v>104510000</v>
      </c>
    </row>
    <row r="13" customFormat="false" ht="15" hidden="false" customHeight="false" outlineLevel="0" collapsed="false">
      <c r="B13" s="20" t="s">
        <v>42</v>
      </c>
    </row>
    <row r="14" customFormat="false" ht="15" hidden="false" customHeight="false" outlineLevel="0" collapsed="false">
      <c r="B14" s="21" t="s">
        <v>43</v>
      </c>
      <c r="C14" s="22" t="n">
        <v>2950000</v>
      </c>
      <c r="D14" s="22" t="n">
        <v>3050000</v>
      </c>
      <c r="E14" s="22" t="n">
        <v>3000000</v>
      </c>
      <c r="F14" s="22" t="n">
        <v>3100000</v>
      </c>
      <c r="G14" s="22" t="n">
        <v>3200000</v>
      </c>
      <c r="H14" s="22" t="n">
        <v>3150000</v>
      </c>
      <c r="I14" s="22" t="n">
        <v>3050000</v>
      </c>
      <c r="J14" s="22" t="n">
        <v>3250000</v>
      </c>
      <c r="K14" s="22" t="n">
        <v>3400000</v>
      </c>
      <c r="L14" s="22" t="n">
        <v>3150000</v>
      </c>
      <c r="M14" s="22" t="n">
        <v>3350000</v>
      </c>
      <c r="N14" s="22" t="n">
        <v>4100000</v>
      </c>
      <c r="O14" s="19" t="n">
        <f aca="false">SUM(C14:N14)</f>
        <v>38750000</v>
      </c>
    </row>
    <row r="15" customFormat="false" ht="15" hidden="false" customHeight="false" outlineLevel="0" collapsed="false">
      <c r="B15" s="21" t="s">
        <v>44</v>
      </c>
      <c r="C15" s="22" t="n">
        <v>1650000</v>
      </c>
      <c r="D15" s="22" t="n">
        <v>1650000</v>
      </c>
      <c r="E15" s="22" t="n">
        <v>1650000</v>
      </c>
      <c r="F15" s="22" t="n">
        <v>1650000</v>
      </c>
      <c r="G15" s="22" t="n">
        <v>1650000</v>
      </c>
      <c r="H15" s="22" t="n">
        <v>1650000</v>
      </c>
      <c r="I15" s="22" t="n">
        <v>1650000</v>
      </c>
      <c r="J15" s="22" t="n">
        <v>1650000</v>
      </c>
      <c r="K15" s="22" t="n">
        <v>1650000</v>
      </c>
      <c r="L15" s="22" t="n">
        <v>1650000</v>
      </c>
      <c r="M15" s="22" t="n">
        <v>1650000</v>
      </c>
      <c r="N15" s="22" t="n">
        <v>1850000</v>
      </c>
      <c r="O15" s="19" t="n">
        <f aca="false">SUM(C15:N15)</f>
        <v>20000000</v>
      </c>
    </row>
    <row r="16" customFormat="false" ht="15" hidden="false" customHeight="false" outlineLevel="0" collapsed="false">
      <c r="B16" s="21" t="s">
        <v>45</v>
      </c>
      <c r="C16" s="22" t="n">
        <v>520000</v>
      </c>
      <c r="D16" s="22" t="n">
        <v>520000</v>
      </c>
      <c r="E16" s="22" t="n">
        <v>520000</v>
      </c>
      <c r="F16" s="22" t="n">
        <v>520000</v>
      </c>
      <c r="G16" s="22" t="n">
        <v>520000</v>
      </c>
      <c r="H16" s="22" t="n">
        <v>520000</v>
      </c>
      <c r="I16" s="22" t="n">
        <v>520000</v>
      </c>
      <c r="J16" s="22" t="n">
        <v>520000</v>
      </c>
      <c r="K16" s="22" t="n">
        <v>520000</v>
      </c>
      <c r="L16" s="22" t="n">
        <v>520000</v>
      </c>
      <c r="M16" s="22" t="n">
        <v>520000</v>
      </c>
      <c r="N16" s="22" t="n">
        <v>520000</v>
      </c>
      <c r="O16" s="19" t="n">
        <f aca="false">SUM(C16:N16)</f>
        <v>6240000</v>
      </c>
    </row>
    <row r="17" customFormat="false" ht="15" hidden="false" customHeight="false" outlineLevel="0" collapsed="false">
      <c r="B17" s="21" t="s">
        <v>46</v>
      </c>
      <c r="C17" s="22" t="n">
        <v>250000</v>
      </c>
      <c r="D17" s="22" t="n">
        <v>250000</v>
      </c>
      <c r="E17" s="22" t="n">
        <v>250000</v>
      </c>
      <c r="F17" s="22" t="n">
        <v>250000</v>
      </c>
      <c r="G17" s="22" t="n">
        <v>250000</v>
      </c>
      <c r="H17" s="22" t="n">
        <v>250000</v>
      </c>
      <c r="I17" s="22" t="n">
        <v>250000</v>
      </c>
      <c r="J17" s="22" t="n">
        <v>250000</v>
      </c>
      <c r="K17" s="22" t="n">
        <v>250000</v>
      </c>
      <c r="L17" s="22" t="n">
        <v>250000</v>
      </c>
      <c r="M17" s="22" t="n">
        <v>250000</v>
      </c>
      <c r="N17" s="22" t="n">
        <v>250000</v>
      </c>
      <c r="O17" s="19" t="n">
        <f aca="false">SUM(C17:N17)</f>
        <v>3000000</v>
      </c>
    </row>
    <row r="18" customFormat="false" ht="15" hidden="false" customHeight="false" outlineLevel="0" collapsed="false">
      <c r="B18" s="21" t="s">
        <v>47</v>
      </c>
      <c r="C18" s="22" t="n">
        <v>700000</v>
      </c>
      <c r="D18" s="22" t="n">
        <v>700000</v>
      </c>
      <c r="E18" s="22" t="n">
        <v>700000</v>
      </c>
      <c r="F18" s="22" t="n">
        <v>700000</v>
      </c>
      <c r="G18" s="22" t="n">
        <v>700000</v>
      </c>
      <c r="H18" s="22" t="n">
        <v>700000</v>
      </c>
      <c r="I18" s="22" t="n">
        <v>700000</v>
      </c>
      <c r="J18" s="22" t="n">
        <v>700000</v>
      </c>
      <c r="K18" s="22" t="n">
        <v>700000</v>
      </c>
      <c r="L18" s="22" t="n">
        <v>700000</v>
      </c>
      <c r="M18" s="22" t="n">
        <v>700000</v>
      </c>
      <c r="N18" s="22" t="n">
        <v>700000</v>
      </c>
      <c r="O18" s="19" t="n">
        <f aca="false">SUM(C18:N18)</f>
        <v>8400000</v>
      </c>
    </row>
    <row r="19" customFormat="false" ht="15" hidden="false" customHeight="false" outlineLevel="0" collapsed="false">
      <c r="B19" s="21" t="s">
        <v>48</v>
      </c>
      <c r="C19" s="22" t="n">
        <v>185000</v>
      </c>
      <c r="D19" s="22" t="n">
        <v>190000</v>
      </c>
      <c r="E19" s="22" t="n">
        <v>178000</v>
      </c>
      <c r="F19" s="22" t="n">
        <v>182000</v>
      </c>
      <c r="G19" s="22" t="n">
        <v>195000</v>
      </c>
      <c r="H19" s="22" t="n">
        <v>205000</v>
      </c>
      <c r="I19" s="22" t="n">
        <v>214000</v>
      </c>
      <c r="J19" s="22" t="n">
        <v>210000</v>
      </c>
      <c r="K19" s="22" t="n">
        <v>196000</v>
      </c>
      <c r="L19" s="22" t="n">
        <v>188000</v>
      </c>
      <c r="M19" s="22" t="n">
        <v>184000</v>
      </c>
      <c r="N19" s="22" t="n">
        <v>190000</v>
      </c>
      <c r="O19" s="19" t="n">
        <f aca="false">SUM(C19:N19)</f>
        <v>2317000</v>
      </c>
    </row>
    <row r="20" customFormat="false" ht="15" hidden="false" customHeight="false" outlineLevel="0" collapsed="false">
      <c r="B20" s="21" t="s">
        <v>49</v>
      </c>
      <c r="C20" s="22" t="n">
        <v>150000</v>
      </c>
      <c r="D20" s="22" t="n">
        <v>150000</v>
      </c>
      <c r="E20" s="22" t="n">
        <v>200000</v>
      </c>
      <c r="F20" s="22" t="n">
        <v>150000</v>
      </c>
      <c r="G20" s="22" t="n">
        <v>250000</v>
      </c>
      <c r="H20" s="22" t="n">
        <v>150000</v>
      </c>
      <c r="I20" s="22" t="n">
        <v>150000</v>
      </c>
      <c r="J20" s="22" t="n">
        <v>150000</v>
      </c>
      <c r="K20" s="22" t="n">
        <v>300000</v>
      </c>
      <c r="L20" s="22" t="n">
        <v>150000</v>
      </c>
      <c r="M20" s="22" t="n">
        <v>200000</v>
      </c>
      <c r="N20" s="22" t="n">
        <v>350000</v>
      </c>
      <c r="O20" s="19" t="n">
        <f aca="false">SUM(C20:N20)</f>
        <v>2350000</v>
      </c>
    </row>
    <row r="21" customFormat="false" ht="15" hidden="false" customHeight="false" outlineLevel="0" collapsed="false">
      <c r="B21" s="21" t="s">
        <v>50</v>
      </c>
      <c r="C21" s="22" t="n">
        <v>65000</v>
      </c>
      <c r="D21" s="22" t="n">
        <v>65000</v>
      </c>
      <c r="E21" s="22" t="n">
        <v>65000</v>
      </c>
      <c r="F21" s="22" t="n">
        <v>65000</v>
      </c>
      <c r="G21" s="22" t="n">
        <v>65000</v>
      </c>
      <c r="H21" s="22" t="n">
        <v>65000</v>
      </c>
      <c r="I21" s="22" t="n">
        <v>65000</v>
      </c>
      <c r="J21" s="22" t="n">
        <v>65000</v>
      </c>
      <c r="K21" s="22" t="n">
        <v>65000</v>
      </c>
      <c r="L21" s="22" t="n">
        <v>65000</v>
      </c>
      <c r="M21" s="22" t="n">
        <v>65000</v>
      </c>
      <c r="N21" s="22" t="n">
        <v>65000</v>
      </c>
      <c r="O21" s="19" t="n">
        <f aca="false">SUM(C21:N21)</f>
        <v>780000</v>
      </c>
    </row>
    <row r="22" customFormat="false" ht="15" hidden="false" customHeight="false" outlineLevel="0" collapsed="false">
      <c r="B22" s="21" t="s">
        <v>51</v>
      </c>
      <c r="C22" s="22" t="n">
        <v>22000</v>
      </c>
      <c r="D22" s="22" t="n">
        <v>22000</v>
      </c>
      <c r="E22" s="22" t="n">
        <v>22000</v>
      </c>
      <c r="F22" s="22" t="n">
        <v>22000</v>
      </c>
      <c r="G22" s="22" t="n">
        <v>22000</v>
      </c>
      <c r="H22" s="22" t="n">
        <v>22000</v>
      </c>
      <c r="I22" s="22" t="n">
        <v>22000</v>
      </c>
      <c r="J22" s="22" t="n">
        <v>22000</v>
      </c>
      <c r="K22" s="22" t="n">
        <v>22000</v>
      </c>
      <c r="L22" s="22" t="n">
        <v>22000</v>
      </c>
      <c r="M22" s="22" t="n">
        <v>22000</v>
      </c>
      <c r="N22" s="22" t="n">
        <v>22000</v>
      </c>
      <c r="O22" s="19" t="n">
        <f aca="false">SUM(C22:N22)</f>
        <v>264000</v>
      </c>
    </row>
    <row r="23" customFormat="false" ht="15" hidden="false" customHeight="false" outlineLevel="0" collapsed="false">
      <c r="B23" s="21" t="s">
        <v>52</v>
      </c>
      <c r="C23" s="22" t="n">
        <v>90000</v>
      </c>
      <c r="D23" s="22" t="n">
        <v>110000</v>
      </c>
      <c r="E23" s="22" t="n">
        <v>85000</v>
      </c>
      <c r="F23" s="22" t="n">
        <v>120000</v>
      </c>
      <c r="G23" s="22" t="n">
        <v>95000</v>
      </c>
      <c r="H23" s="22" t="n">
        <v>100000</v>
      </c>
      <c r="I23" s="22" t="n">
        <v>80000</v>
      </c>
      <c r="J23" s="22" t="n">
        <v>105000</v>
      </c>
      <c r="K23" s="22" t="n">
        <v>130000</v>
      </c>
      <c r="L23" s="22" t="n">
        <v>90000</v>
      </c>
      <c r="M23" s="22" t="n">
        <v>100000</v>
      </c>
      <c r="N23" s="22" t="n">
        <v>160000</v>
      </c>
      <c r="O23" s="19" t="n">
        <f aca="false">SUM(C23:N23)</f>
        <v>1265000</v>
      </c>
    </row>
    <row r="24" customFormat="false" ht="15" hidden="false" customHeight="false" outlineLevel="0" collapsed="false">
      <c r="B24" s="23" t="s">
        <v>53</v>
      </c>
      <c r="C24" s="24" t="n">
        <f aca="false">SUM(C14:C23)</f>
        <v>6582000</v>
      </c>
      <c r="D24" s="24" t="n">
        <f aca="false">SUM(D14:D23)</f>
        <v>6707000</v>
      </c>
      <c r="E24" s="24" t="n">
        <f aca="false">SUM(E14:E23)</f>
        <v>6670000</v>
      </c>
      <c r="F24" s="24" t="n">
        <f aca="false">SUM(F14:F23)</f>
        <v>6759000</v>
      </c>
      <c r="G24" s="24" t="n">
        <f aca="false">SUM(G14:G23)</f>
        <v>6947000</v>
      </c>
      <c r="H24" s="24" t="n">
        <f aca="false">SUM(H14:H23)</f>
        <v>6812000</v>
      </c>
      <c r="I24" s="24" t="n">
        <f aca="false">SUM(I14:I23)</f>
        <v>6701000</v>
      </c>
      <c r="J24" s="24" t="n">
        <f aca="false">SUM(J14:J23)</f>
        <v>6922000</v>
      </c>
      <c r="K24" s="24" t="n">
        <f aca="false">SUM(K14:K23)</f>
        <v>7233000</v>
      </c>
      <c r="L24" s="24" t="n">
        <f aca="false">SUM(L14:L23)</f>
        <v>6785000</v>
      </c>
      <c r="M24" s="24" t="n">
        <f aca="false">SUM(M14:M23)</f>
        <v>7041000</v>
      </c>
      <c r="N24" s="24" t="n">
        <f aca="false">SUM(N14:N23)</f>
        <v>8207000</v>
      </c>
      <c r="O24" s="24" t="n">
        <f aca="false">SUM(O14:O23)</f>
        <v>83366000</v>
      </c>
    </row>
    <row r="26" customFormat="false" ht="15" hidden="false" customHeight="false" outlineLevel="0" collapsed="false">
      <c r="B26" s="20" t="s">
        <v>54</v>
      </c>
    </row>
    <row r="27" customFormat="false" ht="15" hidden="false" customHeight="false" outlineLevel="0" collapsed="false">
      <c r="B27" s="21" t="s">
        <v>55</v>
      </c>
      <c r="C27" s="25" t="n">
        <v>0</v>
      </c>
      <c r="D27" s="25" t="n">
        <f aca="false">'Ejemplo IVA'!C10</f>
        <v>608000</v>
      </c>
      <c r="E27" s="25" t="n">
        <f aca="false">'Ejemplo IVA'!D10</f>
        <v>617500</v>
      </c>
      <c r="F27" s="25" t="n">
        <f aca="false">'Ejemplo IVA'!E10</f>
        <v>594700</v>
      </c>
      <c r="G27" s="25" t="n">
        <f aca="false">'Ejemplo IVA'!F10</f>
        <v>655500</v>
      </c>
      <c r="H27" s="25" t="n">
        <f aca="false">'Ejemplo IVA'!G10</f>
        <v>456000</v>
      </c>
      <c r="I27" s="25" t="n">
        <f aca="false">'Ejemplo IVA'!H10</f>
        <v>674500</v>
      </c>
      <c r="J27" s="25" t="n">
        <f aca="false">'Ejemplo IVA'!I10</f>
        <v>655500</v>
      </c>
      <c r="K27" s="25" t="n">
        <f aca="false">'Ejemplo IVA'!J10</f>
        <v>703000</v>
      </c>
      <c r="L27" s="25" t="n">
        <f aca="false">'Ejemplo IVA'!K10</f>
        <v>741000</v>
      </c>
      <c r="M27" s="25" t="n">
        <f aca="false">'Ejemplo IVA'!L10</f>
        <v>665000</v>
      </c>
      <c r="N27" s="25" t="n">
        <f aca="false">'Ejemplo IVA'!M10</f>
        <v>741000</v>
      </c>
      <c r="O27" s="19" t="n">
        <f aca="false">SUM(C27:N27)</f>
        <v>7111700</v>
      </c>
    </row>
    <row r="28" customFormat="false" ht="15" hidden="false" customHeight="false" outlineLevel="0" collapsed="false">
      <c r="B28" s="21" t="s">
        <v>56</v>
      </c>
      <c r="C28" s="22" t="n">
        <v>140000</v>
      </c>
      <c r="D28" s="22" t="n">
        <v>145000</v>
      </c>
      <c r="E28" s="22" t="n">
        <v>138000</v>
      </c>
      <c r="F28" s="22" t="n">
        <v>150000</v>
      </c>
      <c r="G28" s="22" t="n">
        <v>148000</v>
      </c>
      <c r="H28" s="22" t="n">
        <v>152000</v>
      </c>
      <c r="I28" s="22" t="n">
        <v>146000</v>
      </c>
      <c r="J28" s="22" t="n">
        <v>155000</v>
      </c>
      <c r="K28" s="22" t="n">
        <v>162000</v>
      </c>
      <c r="L28" s="22" t="n">
        <v>150000</v>
      </c>
      <c r="M28" s="22" t="n">
        <v>158000</v>
      </c>
      <c r="N28" s="22" t="n">
        <v>175000</v>
      </c>
      <c r="O28" s="19" t="n">
        <f aca="false">SUM(C28:N28)</f>
        <v>1819000</v>
      </c>
    </row>
    <row r="29" customFormat="false" ht="15" hidden="false" customHeight="false" outlineLevel="0" collapsed="false">
      <c r="B29" s="21" t="s">
        <v>57</v>
      </c>
      <c r="C29" s="22" t="n">
        <v>180000</v>
      </c>
      <c r="D29" s="22" t="n">
        <v>0</v>
      </c>
      <c r="E29" s="22" t="n">
        <v>0</v>
      </c>
      <c r="F29" s="22" t="n">
        <v>650000</v>
      </c>
      <c r="G29" s="22" t="n">
        <v>0</v>
      </c>
      <c r="H29" s="22" t="n">
        <v>0</v>
      </c>
      <c r="I29" s="22" t="n">
        <v>180000</v>
      </c>
      <c r="J29" s="22" t="n">
        <v>0</v>
      </c>
      <c r="K29" s="22" t="n">
        <v>0</v>
      </c>
      <c r="L29" s="22" t="n">
        <v>0</v>
      </c>
      <c r="M29" s="22" t="n">
        <v>0</v>
      </c>
      <c r="N29" s="22" t="n">
        <v>0</v>
      </c>
      <c r="O29" s="19" t="n">
        <f aca="false">SUM(C29:N29)</f>
        <v>1010000</v>
      </c>
    </row>
    <row r="30" customFormat="false" ht="15" hidden="false" customHeight="false" outlineLevel="0" collapsed="false">
      <c r="B30" s="23" t="s">
        <v>58</v>
      </c>
      <c r="C30" s="24" t="n">
        <f aca="false">SUM(C27:C29)</f>
        <v>320000</v>
      </c>
      <c r="D30" s="24" t="n">
        <f aca="false">SUM(D27:D29)</f>
        <v>753000</v>
      </c>
      <c r="E30" s="24" t="n">
        <f aca="false">SUM(E27:E29)</f>
        <v>755500</v>
      </c>
      <c r="F30" s="24" t="n">
        <f aca="false">SUM(F27:F29)</f>
        <v>1394700</v>
      </c>
      <c r="G30" s="24" t="n">
        <f aca="false">SUM(G27:G29)</f>
        <v>803500</v>
      </c>
      <c r="H30" s="24" t="n">
        <f aca="false">SUM(H27:H29)</f>
        <v>608000</v>
      </c>
      <c r="I30" s="24" t="n">
        <f aca="false">SUM(I27:I29)</f>
        <v>1000500</v>
      </c>
      <c r="J30" s="24" t="n">
        <f aca="false">SUM(J27:J29)</f>
        <v>810500</v>
      </c>
      <c r="K30" s="24" t="n">
        <f aca="false">SUM(K27:K29)</f>
        <v>865000</v>
      </c>
      <c r="L30" s="24" t="n">
        <f aca="false">SUM(L27:L29)</f>
        <v>891000</v>
      </c>
      <c r="M30" s="24" t="n">
        <f aca="false">SUM(M27:M29)</f>
        <v>823000</v>
      </c>
      <c r="N30" s="24" t="n">
        <f aca="false">SUM(N27:N29)</f>
        <v>916000</v>
      </c>
      <c r="O30" s="24" t="n">
        <f aca="false">SUM(O27:O29)</f>
        <v>9940700</v>
      </c>
    </row>
    <row r="32" customFormat="false" ht="15" hidden="false" customHeight="false" outlineLevel="0" collapsed="false">
      <c r="B32" s="20" t="s">
        <v>59</v>
      </c>
    </row>
    <row r="33" customFormat="false" ht="15" hidden="false" customHeight="false" outlineLevel="0" collapsed="false">
      <c r="B33" s="21" t="s">
        <v>60</v>
      </c>
      <c r="C33" s="22" t="n">
        <v>0</v>
      </c>
      <c r="D33" s="22" t="n">
        <v>0</v>
      </c>
      <c r="E33" s="22" t="n">
        <v>0</v>
      </c>
      <c r="F33" s="22" t="n">
        <v>0</v>
      </c>
      <c r="G33" s="22" t="n">
        <v>1200000</v>
      </c>
      <c r="H33" s="22" t="n">
        <v>0</v>
      </c>
      <c r="I33" s="22" t="n">
        <v>0</v>
      </c>
      <c r="J33" s="22" t="n">
        <v>0</v>
      </c>
      <c r="K33" s="22" t="n">
        <v>0</v>
      </c>
      <c r="L33" s="22" t="n">
        <v>0</v>
      </c>
      <c r="M33" s="22" t="n">
        <v>0</v>
      </c>
      <c r="N33" s="22" t="n">
        <v>0</v>
      </c>
      <c r="O33" s="19" t="n">
        <f aca="false">SUM(C33:N33)</f>
        <v>1200000</v>
      </c>
    </row>
    <row r="34" customFormat="false" ht="15" hidden="false" customHeight="false" outlineLevel="0" collapsed="false">
      <c r="B34" s="23" t="s">
        <v>61</v>
      </c>
      <c r="C34" s="24" t="n">
        <f aca="false">SUM(C33:C33)</f>
        <v>0</v>
      </c>
      <c r="D34" s="24" t="n">
        <f aca="false">SUM(D33:D33)</f>
        <v>0</v>
      </c>
      <c r="E34" s="24" t="n">
        <f aca="false">SUM(E33:E33)</f>
        <v>0</v>
      </c>
      <c r="F34" s="24" t="n">
        <f aca="false">SUM(F33:F33)</f>
        <v>0</v>
      </c>
      <c r="G34" s="24" t="n">
        <f aca="false">SUM(G33:G33)</f>
        <v>1200000</v>
      </c>
      <c r="H34" s="24" t="n">
        <f aca="false">SUM(H33:H33)</f>
        <v>0</v>
      </c>
      <c r="I34" s="24" t="n">
        <f aca="false">SUM(I33:I33)</f>
        <v>0</v>
      </c>
      <c r="J34" s="24" t="n">
        <f aca="false">SUM(J33:J33)</f>
        <v>0</v>
      </c>
      <c r="K34" s="24" t="n">
        <f aca="false">SUM(K33:K33)</f>
        <v>0</v>
      </c>
      <c r="L34" s="24" t="n">
        <f aca="false">SUM(L33:L33)</f>
        <v>0</v>
      </c>
      <c r="M34" s="24" t="n">
        <f aca="false">SUM(M33:M33)</f>
        <v>0</v>
      </c>
      <c r="N34" s="24" t="n">
        <f aca="false">SUM(N33:N33)</f>
        <v>0</v>
      </c>
      <c r="O34" s="24" t="n">
        <f aca="false">SUM(O33:O33)</f>
        <v>1200000</v>
      </c>
    </row>
    <row r="36" customFormat="false" ht="15" hidden="false" customHeight="false" outlineLevel="0" collapsed="false">
      <c r="B36" s="20" t="s">
        <v>62</v>
      </c>
    </row>
    <row r="37" customFormat="false" ht="15" hidden="false" customHeight="false" outlineLevel="0" collapsed="false">
      <c r="B37" s="21" t="s">
        <v>63</v>
      </c>
      <c r="C37" s="22" t="n">
        <v>0</v>
      </c>
      <c r="D37" s="22" t="n">
        <v>0</v>
      </c>
      <c r="E37" s="22" t="n">
        <v>0</v>
      </c>
      <c r="F37" s="22" t="n">
        <v>0</v>
      </c>
      <c r="G37" s="22" t="n">
        <v>0</v>
      </c>
      <c r="H37" s="22" t="n">
        <v>0</v>
      </c>
      <c r="I37" s="22" t="n">
        <v>0</v>
      </c>
      <c r="J37" s="22" t="n">
        <v>0</v>
      </c>
      <c r="K37" s="22" t="n">
        <v>0</v>
      </c>
      <c r="L37" s="22" t="n">
        <v>0</v>
      </c>
      <c r="M37" s="22" t="n">
        <v>0</v>
      </c>
      <c r="N37" s="22" t="n">
        <v>0</v>
      </c>
      <c r="O37" s="19" t="n">
        <f aca="false">SUM(C37:N37)</f>
        <v>0</v>
      </c>
    </row>
    <row r="38" customFormat="false" ht="15" hidden="false" customHeight="false" outlineLevel="0" collapsed="false">
      <c r="B38" s="21" t="s">
        <v>64</v>
      </c>
      <c r="C38" s="22" t="n">
        <v>310000</v>
      </c>
      <c r="D38" s="22" t="n">
        <v>310000</v>
      </c>
      <c r="E38" s="22" t="n">
        <v>310000</v>
      </c>
      <c r="F38" s="22" t="n">
        <v>310000</v>
      </c>
      <c r="G38" s="22" t="n">
        <v>310000</v>
      </c>
      <c r="H38" s="22" t="n">
        <v>310000</v>
      </c>
      <c r="I38" s="22" t="n">
        <v>310000</v>
      </c>
      <c r="J38" s="22" t="n">
        <v>310000</v>
      </c>
      <c r="K38" s="22" t="n">
        <v>310000</v>
      </c>
      <c r="L38" s="22" t="n">
        <v>310000</v>
      </c>
      <c r="M38" s="22" t="n">
        <v>310000</v>
      </c>
      <c r="N38" s="22" t="n">
        <v>310000</v>
      </c>
      <c r="O38" s="19" t="n">
        <f aca="false">SUM(C38:N38)</f>
        <v>3720000</v>
      </c>
    </row>
    <row r="39" customFormat="false" ht="15" hidden="false" customHeight="false" outlineLevel="0" collapsed="false">
      <c r="B39" s="21" t="s">
        <v>65</v>
      </c>
      <c r="C39" s="22" t="n">
        <v>350000</v>
      </c>
      <c r="D39" s="22" t="n">
        <v>350000</v>
      </c>
      <c r="E39" s="22" t="n">
        <v>350000</v>
      </c>
      <c r="F39" s="22" t="n">
        <v>350000</v>
      </c>
      <c r="G39" s="22" t="n">
        <v>350000</v>
      </c>
      <c r="H39" s="22" t="n">
        <v>350000</v>
      </c>
      <c r="I39" s="22" t="n">
        <v>350000</v>
      </c>
      <c r="J39" s="22" t="n">
        <v>350000</v>
      </c>
      <c r="K39" s="22" t="n">
        <v>350000</v>
      </c>
      <c r="L39" s="22" t="n">
        <v>350000</v>
      </c>
      <c r="M39" s="22" t="n">
        <v>350000</v>
      </c>
      <c r="N39" s="22" t="n">
        <v>350000</v>
      </c>
      <c r="O39" s="19" t="n">
        <f aca="false">SUM(C39:N39)</f>
        <v>4200000</v>
      </c>
    </row>
    <row r="40" customFormat="false" ht="15" hidden="false" customHeight="false" outlineLevel="0" collapsed="false">
      <c r="B40" s="23" t="s">
        <v>66</v>
      </c>
      <c r="C40" s="24" t="n">
        <f aca="false">C37-C38-C39</f>
        <v>-660000</v>
      </c>
      <c r="D40" s="24" t="n">
        <f aca="false">D37-D38-D39</f>
        <v>-660000</v>
      </c>
      <c r="E40" s="24" t="n">
        <f aca="false">E37-E38-E39</f>
        <v>-660000</v>
      </c>
      <c r="F40" s="24" t="n">
        <f aca="false">F37-F38-F39</f>
        <v>-660000</v>
      </c>
      <c r="G40" s="24" t="n">
        <f aca="false">G37-G38-G39</f>
        <v>-660000</v>
      </c>
      <c r="H40" s="24" t="n">
        <f aca="false">H37-H38-H39</f>
        <v>-660000</v>
      </c>
      <c r="I40" s="24" t="n">
        <f aca="false">I37-I38-I39</f>
        <v>-660000</v>
      </c>
      <c r="J40" s="24" t="n">
        <f aca="false">J37-J38-J39</f>
        <v>-660000</v>
      </c>
      <c r="K40" s="24" t="n">
        <f aca="false">K37-K38-K39</f>
        <v>-660000</v>
      </c>
      <c r="L40" s="24" t="n">
        <f aca="false">L37-L38-L39</f>
        <v>-660000</v>
      </c>
      <c r="M40" s="24" t="n">
        <f aca="false">M37-M38-M39</f>
        <v>-660000</v>
      </c>
      <c r="N40" s="24" t="n">
        <f aca="false">N37-N38-N39</f>
        <v>-660000</v>
      </c>
      <c r="O40" s="24" t="n">
        <f aca="false">O37-O38-O39</f>
        <v>-7920000</v>
      </c>
    </row>
    <row r="42" customFormat="false" ht="15" hidden="false" customHeight="false" outlineLevel="0" collapsed="false">
      <c r="B42" s="26" t="s">
        <v>67</v>
      </c>
      <c r="C42" s="27" t="n">
        <f aca="false">C11-C24-C30-C34+C40</f>
        <v>338000</v>
      </c>
      <c r="D42" s="27" t="n">
        <f aca="false">D11-D24-D30-D34+D40</f>
        <v>-120000</v>
      </c>
      <c r="E42" s="27" t="n">
        <f aca="false">E11-E24-E30-E34+E40</f>
        <v>-65500</v>
      </c>
      <c r="F42" s="27" t="n">
        <f aca="false">F11-F24-F30-F34+F40</f>
        <v>-363700</v>
      </c>
      <c r="G42" s="27" t="n">
        <f aca="false">G11-G24-G30-G34+G40</f>
        <v>-1110500</v>
      </c>
      <c r="H42" s="27" t="n">
        <f aca="false">H11-H24-H30-H34+H40</f>
        <v>520000</v>
      </c>
      <c r="I42" s="27" t="n">
        <f aca="false">I11-I24-I30-I34+I40</f>
        <v>-111500</v>
      </c>
      <c r="J42" s="27" t="n">
        <f aca="false">J11-J24-J30-J34+J40</f>
        <v>507500</v>
      </c>
      <c r="K42" s="27" t="n">
        <f aca="false">K11-K24-K30-K34+K40</f>
        <v>732000</v>
      </c>
      <c r="L42" s="27" t="n">
        <f aca="false">L11-L24-L30-L34+L40</f>
        <v>64000</v>
      </c>
      <c r="M42" s="27" t="n">
        <f aca="false">M11-M24-M30-M34+M40</f>
        <v>676000</v>
      </c>
      <c r="N42" s="27" t="n">
        <f aca="false">N11-N24-N30-N34+N40</f>
        <v>1017000</v>
      </c>
      <c r="O42" s="27" t="n">
        <f aca="false">O11-O24-O30-O34+O40</f>
        <v>2083300</v>
      </c>
    </row>
    <row r="43" customFormat="false" ht="15" hidden="false" customHeight="false" outlineLevel="0" collapsed="false">
      <c r="B43" s="28" t="s">
        <v>68</v>
      </c>
      <c r="C43" s="29" t="n">
        <f aca="false">C5+C42</f>
        <v>3538000</v>
      </c>
      <c r="D43" s="29" t="n">
        <f aca="false">D5+D42</f>
        <v>3418000</v>
      </c>
      <c r="E43" s="29" t="n">
        <f aca="false">E5+E42</f>
        <v>3352500</v>
      </c>
      <c r="F43" s="29" t="n">
        <f aca="false">F5+F42</f>
        <v>2988800</v>
      </c>
      <c r="G43" s="29" t="n">
        <f aca="false">G5+G42</f>
        <v>1878300</v>
      </c>
      <c r="H43" s="29" t="n">
        <f aca="false">H5+H42</f>
        <v>2398300</v>
      </c>
      <c r="I43" s="29" t="n">
        <f aca="false">I5+I42</f>
        <v>2286800</v>
      </c>
      <c r="J43" s="29" t="n">
        <f aca="false">J5+J42</f>
        <v>2794300</v>
      </c>
      <c r="K43" s="29" t="n">
        <f aca="false">K5+K42</f>
        <v>3526300</v>
      </c>
      <c r="L43" s="29" t="n">
        <f aca="false">L5+L42</f>
        <v>3590300</v>
      </c>
      <c r="M43" s="29" t="n">
        <f aca="false">M5+M42</f>
        <v>4266300</v>
      </c>
      <c r="N43" s="29" t="n">
        <f aca="false">N5+N42</f>
        <v>5283300</v>
      </c>
      <c r="O43" s="30"/>
    </row>
    <row r="44" customFormat="false" ht="15" hidden="false" customHeight="false" outlineLevel="0" collapsed="false">
      <c r="B44" s="8" t="s">
        <v>69</v>
      </c>
      <c r="C44" s="31" t="str">
        <f aca="false">IF(C43&lt;2000000,"Revisar","OK")</f>
        <v>OK</v>
      </c>
      <c r="D44" s="31" t="str">
        <f aca="false">IF(D43&lt;2000000,"Revisar","OK")</f>
        <v>OK</v>
      </c>
      <c r="E44" s="31" t="str">
        <f aca="false">IF(E43&lt;2000000,"Revisar","OK")</f>
        <v>OK</v>
      </c>
      <c r="F44" s="31" t="str">
        <f aca="false">IF(F43&lt;2000000,"Revisar","OK")</f>
        <v>OK</v>
      </c>
      <c r="G44" s="31" t="str">
        <f aca="false">IF(G43&lt;2000000,"Revisar","OK")</f>
        <v>Revisar</v>
      </c>
      <c r="H44" s="31" t="str">
        <f aca="false">IF(H43&lt;2000000,"Revisar","OK")</f>
        <v>OK</v>
      </c>
      <c r="I44" s="31" t="str">
        <f aca="false">IF(I43&lt;2000000,"Revisar","OK")</f>
        <v>OK</v>
      </c>
      <c r="J44" s="31" t="str">
        <f aca="false">IF(J43&lt;2000000,"Revisar","OK")</f>
        <v>OK</v>
      </c>
      <c r="K44" s="31" t="str">
        <f aca="false">IF(K43&lt;2000000,"Revisar","OK")</f>
        <v>OK</v>
      </c>
      <c r="L44" s="31" t="str">
        <f aca="false">IF(L43&lt;2000000,"Revisar","OK")</f>
        <v>OK</v>
      </c>
      <c r="M44" s="31" t="str">
        <f aca="false">IF(M43&lt;2000000,"Revisar","OK")</f>
        <v>OK</v>
      </c>
      <c r="N44" s="31" t="str">
        <f aca="false">IF(N43&lt;2000000,"Revisar","OK")</f>
        <v>OK</v>
      </c>
    </row>
    <row r="45" customFormat="false" ht="15" hidden="false" customHeight="false" outlineLevel="0" collapsed="false">
      <c r="B45" s="10" t="s">
        <v>82</v>
      </c>
    </row>
  </sheetData>
  <conditionalFormatting sqref="C44:N44">
    <cfRule type="expression" priority="2" aboveAverage="0" equalAverage="0" bottom="0" percent="0" rank="0" text="" dxfId="0">
      <formula>C44="Revisar"</formula>
    </cfRule>
    <cfRule type="expression" priority="3" aboveAverage="0" equalAverage="0" bottom="0" percent="0" rank="0" text="" dxfId="1">
      <formula>C44="OK"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78BFA"/>
    <pageSetUpPr fitToPage="true"/>
  </sheetPr>
  <dimension ref="B1:N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14" min="3" style="0" width="14"/>
  </cols>
  <sheetData>
    <row r="1" customFormat="false" ht="18.55" hidden="false" customHeight="false" outlineLevel="0" collapsed="false">
      <c r="B1" s="14" t="s">
        <v>83</v>
      </c>
    </row>
    <row r="2" customFormat="false" ht="15" hidden="false" customHeight="false" outlineLevel="0" collapsed="false">
      <c r="B2" s="10" t="s">
        <v>71</v>
      </c>
    </row>
    <row r="4" customFormat="false" ht="15" hidden="false" customHeight="false" outlineLevel="0" collapsed="false">
      <c r="B4" s="32" t="s">
        <v>34</v>
      </c>
      <c r="C4" s="33" t="n">
        <f aca="false">EDATE(DATE(2026,1,1),0)</f>
        <v>46023</v>
      </c>
      <c r="D4" s="33" t="n">
        <f aca="false">EDATE(DATE(2026,1,1),1)</f>
        <v>46054</v>
      </c>
      <c r="E4" s="33" t="n">
        <f aca="false">EDATE(DATE(2026,1,1),2)</f>
        <v>46082</v>
      </c>
      <c r="F4" s="33" t="n">
        <f aca="false">EDATE(DATE(2026,1,1),3)</f>
        <v>46113</v>
      </c>
      <c r="G4" s="33" t="n">
        <f aca="false">EDATE(DATE(2026,1,1),4)</f>
        <v>46143</v>
      </c>
      <c r="H4" s="33" t="n">
        <f aca="false">EDATE(DATE(2026,1,1),5)</f>
        <v>46174</v>
      </c>
      <c r="I4" s="33" t="n">
        <f aca="false">EDATE(DATE(2026,1,1),6)</f>
        <v>46204</v>
      </c>
      <c r="J4" s="33" t="n">
        <f aca="false">EDATE(DATE(2026,1,1),7)</f>
        <v>46235</v>
      </c>
      <c r="K4" s="33" t="n">
        <f aca="false">EDATE(DATE(2026,1,1),8)</f>
        <v>46266</v>
      </c>
      <c r="L4" s="33" t="n">
        <f aca="false">EDATE(DATE(2026,1,1),9)</f>
        <v>46296</v>
      </c>
      <c r="M4" s="33" t="n">
        <f aca="false">EDATE(DATE(2026,1,1),10)</f>
        <v>46327</v>
      </c>
      <c r="N4" s="33" t="n">
        <f aca="false">EDATE(DATE(2026,1,1),11)</f>
        <v>46357</v>
      </c>
    </row>
    <row r="5" customFormat="false" ht="15" hidden="false" customHeight="false" outlineLevel="0" collapsed="false">
      <c r="B5" s="21" t="s">
        <v>72</v>
      </c>
      <c r="C5" s="22" t="n">
        <v>6600000</v>
      </c>
      <c r="D5" s="22" t="n">
        <v>6700000</v>
      </c>
      <c r="E5" s="22" t="n">
        <v>6550000</v>
      </c>
      <c r="F5" s="22" t="n">
        <v>7000000</v>
      </c>
      <c r="G5" s="22" t="n">
        <v>7100000</v>
      </c>
      <c r="H5" s="22" t="n">
        <v>7150000</v>
      </c>
      <c r="I5" s="22" t="n">
        <v>6950000</v>
      </c>
      <c r="J5" s="22" t="n">
        <v>7400000</v>
      </c>
      <c r="K5" s="22" t="n">
        <v>7800000</v>
      </c>
      <c r="L5" s="22" t="n">
        <v>7100000</v>
      </c>
      <c r="M5" s="22" t="n">
        <v>7700000</v>
      </c>
      <c r="N5" s="22" t="n">
        <v>9100000</v>
      </c>
    </row>
    <row r="6" customFormat="false" ht="15" hidden="false" customHeight="false" outlineLevel="0" collapsed="false">
      <c r="B6" s="21" t="s">
        <v>73</v>
      </c>
      <c r="C6" s="22" t="n">
        <v>3400000</v>
      </c>
      <c r="D6" s="22" t="n">
        <v>3450000</v>
      </c>
      <c r="E6" s="22" t="n">
        <v>3420000</v>
      </c>
      <c r="F6" s="22" t="n">
        <v>3550000</v>
      </c>
      <c r="G6" s="22" t="n">
        <v>4700000</v>
      </c>
      <c r="H6" s="22" t="n">
        <v>3600000</v>
      </c>
      <c r="I6" s="22" t="n">
        <v>3500000</v>
      </c>
      <c r="J6" s="22" t="n">
        <v>3700000</v>
      </c>
      <c r="K6" s="22" t="n">
        <v>3900000</v>
      </c>
      <c r="L6" s="22" t="n">
        <v>3600000</v>
      </c>
      <c r="M6" s="22" t="n">
        <v>3800000</v>
      </c>
      <c r="N6" s="22" t="n">
        <v>4600000</v>
      </c>
    </row>
    <row r="7" customFormat="false" ht="15" hidden="false" customHeight="false" outlineLevel="0" collapsed="false">
      <c r="B7" s="21" t="s">
        <v>74</v>
      </c>
      <c r="C7" s="34" t="n">
        <f aca="false">ROUND(C5*0.19,0)</f>
        <v>1254000</v>
      </c>
      <c r="D7" s="34" t="n">
        <f aca="false">ROUND(D5*0.19,0)</f>
        <v>1273000</v>
      </c>
      <c r="E7" s="34" t="n">
        <f aca="false">ROUND(E5*0.19,0)</f>
        <v>1244500</v>
      </c>
      <c r="F7" s="34" t="n">
        <f aca="false">ROUND(F5*0.19,0)</f>
        <v>1330000</v>
      </c>
      <c r="G7" s="34" t="n">
        <f aca="false">ROUND(G5*0.19,0)</f>
        <v>1349000</v>
      </c>
      <c r="H7" s="34" t="n">
        <f aca="false">ROUND(H5*0.19,0)</f>
        <v>1358500</v>
      </c>
      <c r="I7" s="34" t="n">
        <f aca="false">ROUND(I5*0.19,0)</f>
        <v>1320500</v>
      </c>
      <c r="J7" s="34" t="n">
        <f aca="false">ROUND(J5*0.19,0)</f>
        <v>1406000</v>
      </c>
      <c r="K7" s="34" t="n">
        <f aca="false">ROUND(K5*0.19,0)</f>
        <v>1482000</v>
      </c>
      <c r="L7" s="34" t="n">
        <f aca="false">ROUND(L5*0.19,0)</f>
        <v>1349000</v>
      </c>
      <c r="M7" s="34" t="n">
        <f aca="false">ROUND(M5*0.19,0)</f>
        <v>1463000</v>
      </c>
      <c r="N7" s="34" t="n">
        <f aca="false">ROUND(N5*0.19,0)</f>
        <v>1729000</v>
      </c>
    </row>
    <row r="8" customFormat="false" ht="15" hidden="false" customHeight="false" outlineLevel="0" collapsed="false">
      <c r="B8" s="21" t="s">
        <v>75</v>
      </c>
      <c r="C8" s="34" t="n">
        <f aca="false">ROUND(C6*0.19,0)</f>
        <v>646000</v>
      </c>
      <c r="D8" s="34" t="n">
        <f aca="false">ROUND(D6*0.19,0)</f>
        <v>655500</v>
      </c>
      <c r="E8" s="34" t="n">
        <f aca="false">ROUND(E6*0.19,0)</f>
        <v>649800</v>
      </c>
      <c r="F8" s="34" t="n">
        <f aca="false">ROUND(F6*0.19,0)</f>
        <v>674500</v>
      </c>
      <c r="G8" s="34" t="n">
        <f aca="false">ROUND(G6*0.19,0)</f>
        <v>893000</v>
      </c>
      <c r="H8" s="34" t="n">
        <f aca="false">ROUND(H6*0.19,0)</f>
        <v>684000</v>
      </c>
      <c r="I8" s="34" t="n">
        <f aca="false">ROUND(I6*0.19,0)</f>
        <v>665000</v>
      </c>
      <c r="J8" s="34" t="n">
        <f aca="false">ROUND(J6*0.19,0)</f>
        <v>703000</v>
      </c>
      <c r="K8" s="34" t="n">
        <f aca="false">ROUND(K6*0.19,0)</f>
        <v>741000</v>
      </c>
      <c r="L8" s="34" t="n">
        <f aca="false">ROUND(L6*0.19,0)</f>
        <v>684000</v>
      </c>
      <c r="M8" s="34" t="n">
        <f aca="false">ROUND(M6*0.19,0)</f>
        <v>722000</v>
      </c>
      <c r="N8" s="34" t="n">
        <f aca="false">ROUND(N6*0.19,0)</f>
        <v>874000</v>
      </c>
    </row>
    <row r="9" customFormat="false" ht="15" hidden="false" customHeight="false" outlineLevel="0" collapsed="false">
      <c r="B9" s="21" t="s">
        <v>76</v>
      </c>
      <c r="C9" s="22" t="n">
        <v>0</v>
      </c>
      <c r="D9" s="34" t="n">
        <f aca="false">C11</f>
        <v>0</v>
      </c>
      <c r="E9" s="34" t="n">
        <f aca="false">D11</f>
        <v>0</v>
      </c>
      <c r="F9" s="34" t="n">
        <f aca="false">E11</f>
        <v>0</v>
      </c>
      <c r="G9" s="34" t="n">
        <f aca="false">F11</f>
        <v>0</v>
      </c>
      <c r="H9" s="34" t="n">
        <f aca="false">G11</f>
        <v>0</v>
      </c>
      <c r="I9" s="34" t="n">
        <f aca="false">H11</f>
        <v>0</v>
      </c>
      <c r="J9" s="34" t="n">
        <f aca="false">I11</f>
        <v>0</v>
      </c>
      <c r="K9" s="34" t="n">
        <f aca="false">J11</f>
        <v>0</v>
      </c>
      <c r="L9" s="34" t="n">
        <f aca="false">K11</f>
        <v>0</v>
      </c>
      <c r="M9" s="34" t="n">
        <f aca="false">L11</f>
        <v>0</v>
      </c>
      <c r="N9" s="34" t="n">
        <f aca="false">M11</f>
        <v>0</v>
      </c>
    </row>
    <row r="10" customFormat="false" ht="15" hidden="false" customHeight="false" outlineLevel="0" collapsed="false">
      <c r="B10" s="8" t="s">
        <v>77</v>
      </c>
      <c r="C10" s="24" t="n">
        <f aca="false">MAX(0,C7-C8-C9)</f>
        <v>608000</v>
      </c>
      <c r="D10" s="24" t="n">
        <f aca="false">MAX(0,D7-D8-D9)</f>
        <v>617500</v>
      </c>
      <c r="E10" s="24" t="n">
        <f aca="false">MAX(0,E7-E8-E9)</f>
        <v>594700</v>
      </c>
      <c r="F10" s="24" t="n">
        <f aca="false">MAX(0,F7-F8-F9)</f>
        <v>655500</v>
      </c>
      <c r="G10" s="24" t="n">
        <f aca="false">MAX(0,G7-G8-G9)</f>
        <v>456000</v>
      </c>
      <c r="H10" s="24" t="n">
        <f aca="false">MAX(0,H7-H8-H9)</f>
        <v>674500</v>
      </c>
      <c r="I10" s="24" t="n">
        <f aca="false">MAX(0,I7-I8-I9)</f>
        <v>655500</v>
      </c>
      <c r="J10" s="24" t="n">
        <f aca="false">MAX(0,J7-J8-J9)</f>
        <v>703000</v>
      </c>
      <c r="K10" s="24" t="n">
        <f aca="false">MAX(0,K7-K8-K9)</f>
        <v>741000</v>
      </c>
      <c r="L10" s="24" t="n">
        <f aca="false">MAX(0,L7-L8-L9)</f>
        <v>665000</v>
      </c>
      <c r="M10" s="24" t="n">
        <f aca="false">MAX(0,M7-M8-M9)</f>
        <v>741000</v>
      </c>
      <c r="N10" s="24" t="n">
        <f aca="false">MAX(0,N7-N8-N9)</f>
        <v>855000</v>
      </c>
    </row>
    <row r="11" customFormat="false" ht="15" hidden="false" customHeight="false" outlineLevel="0" collapsed="false">
      <c r="B11" s="21" t="s">
        <v>78</v>
      </c>
      <c r="C11" s="34" t="n">
        <f aca="false">MAX(0,C8+C9-C7)</f>
        <v>0</v>
      </c>
      <c r="D11" s="34" t="n">
        <f aca="false">MAX(0,D8+D9-D7)</f>
        <v>0</v>
      </c>
      <c r="E11" s="34" t="n">
        <f aca="false">MAX(0,E8+E9-E7)</f>
        <v>0</v>
      </c>
      <c r="F11" s="34" t="n">
        <f aca="false">MAX(0,F8+F9-F7)</f>
        <v>0</v>
      </c>
      <c r="G11" s="34" t="n">
        <f aca="false">MAX(0,G8+G9-G7)</f>
        <v>0</v>
      </c>
      <c r="H11" s="34" t="n">
        <f aca="false">MAX(0,H8+H9-H7)</f>
        <v>0</v>
      </c>
      <c r="I11" s="34" t="n">
        <f aca="false">MAX(0,I8+I9-I7)</f>
        <v>0</v>
      </c>
      <c r="J11" s="34" t="n">
        <f aca="false">MAX(0,J8+J9-J7)</f>
        <v>0</v>
      </c>
      <c r="K11" s="34" t="n">
        <f aca="false">MAX(0,K8+K9-K7)</f>
        <v>0</v>
      </c>
      <c r="L11" s="34" t="n">
        <f aca="false">MAX(0,L8+L9-L7)</f>
        <v>0</v>
      </c>
      <c r="M11" s="34" t="n">
        <f aca="false">MAX(0,M8+M9-M7)</f>
        <v>0</v>
      </c>
      <c r="N11" s="34" t="n">
        <f aca="false">MAX(0,N8+N9-N7)</f>
        <v>0</v>
      </c>
    </row>
    <row r="13" customFormat="false" ht="15" hidden="false" customHeight="false" outlineLevel="0" collapsed="false">
      <c r="B13" s="10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2026-10-08T19:23:04Z</dcterms:created>
  <dc:creator>ItSave</dc:creator>
  <dc:description/>
  <dc:language>en-US</dc:language>
  <cp:lastModifiedBy/>
  <dcterms:modified xsi:type="dcterms:W3CDTF">2026-10-08T16:23:06Z</dcterms:modified>
  <cp:revision>1</cp:revision>
  <dc:subject/>
  <dc:title>Plantilla de flujo de caja ItSave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